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KrosData\Export\25008_ALFAGEN Břidličná_Chladicí vody–úpr_stáv_okruhu - Staveb_úpr_okružní ČS\DZS\"/>
    </mc:Choice>
  </mc:AlternateContent>
  <xr:revisionPtr revIDLastSave="0" documentId="13_ncr:1_{631C0F3C-3999-4840-B182-977DE938913C}" xr6:coauthVersionLast="47" xr6:coauthVersionMax="47" xr10:uidLastSave="{00000000-0000-0000-0000-000000000000}"/>
  <bookViews>
    <workbookView xWindow="40680" yWindow="720" windowWidth="23900" windowHeight="20880" tabRatio="937" xr2:uid="{00000000-000D-0000-FFFF-FFFF00000000}"/>
  </bookViews>
  <sheets>
    <sheet name="Rekapitulace stavby" sheetId="1" r:id="rId1"/>
    <sheet name="SO 05 - Stavební úpravy o..." sheetId="2" r:id="rId2"/>
    <sheet name="VON - Vedlejší a Ostatní ..." sheetId="3" r:id="rId3"/>
  </sheets>
  <definedNames>
    <definedName name="_xlnm._FilterDatabase" localSheetId="1" hidden="1">'SO 05 - Stavební úpravy o...'!$C$129:$K$425</definedName>
    <definedName name="_xlnm._FilterDatabase" localSheetId="2" hidden="1">'VON - Vedlejší a Ostatní ...'!$C$118:$K$126</definedName>
    <definedName name="_xlnm.Print_Titles" localSheetId="0">'Rekapitulace stavby'!$92:$92</definedName>
    <definedName name="_xlnm.Print_Titles" localSheetId="1">'SO 05 - Stavební úpravy o...'!$129:$129</definedName>
    <definedName name="_xlnm.Print_Titles" localSheetId="2">'VON - Vedlejší a Ostatní ...'!$118:$118</definedName>
    <definedName name="_xlnm.Print_Area" localSheetId="0">'Rekapitulace stavby'!$D$4:$AO$76,'Rekapitulace stavby'!$C$82:$AQ$97</definedName>
    <definedName name="_xlnm.Print_Area" localSheetId="1">'SO 05 - Stavební úpravy o...'!$C$4:$J$76,'SO 05 - Stavební úpravy o...'!$C$82:$J$111,'SO 05 - Stavební úpravy o...'!$C$117:$J$425</definedName>
    <definedName name="_xlnm.Print_Area" localSheetId="2">'VON - Vedlejší a Ostatní ...'!$C$4:$J$76,'VON - Vedlejší a Ostatní ...'!$C$82:$J$100,'VON - Vedlejší a Ostatní ...'!$C$106:$J$126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25" i="3"/>
  <c r="BH125" i="3"/>
  <c r="BG125" i="3"/>
  <c r="BF125" i="3"/>
  <c r="T125" i="3"/>
  <c r="T124" i="3"/>
  <c r="R125" i="3"/>
  <c r="R124" i="3" s="1"/>
  <c r="P125" i="3"/>
  <c r="P124" i="3"/>
  <c r="BI122" i="3"/>
  <c r="BH122" i="3"/>
  <c r="BG122" i="3"/>
  <c r="BF122" i="3"/>
  <c r="T122" i="3"/>
  <c r="T121" i="3" s="1"/>
  <c r="T120" i="3" s="1"/>
  <c r="T119" i="3" s="1"/>
  <c r="R122" i="3"/>
  <c r="R121" i="3" s="1"/>
  <c r="P122" i="3"/>
  <c r="P121" i="3" s="1"/>
  <c r="P120" i="3" s="1"/>
  <c r="P119" i="3" s="1"/>
  <c r="AU96" i="1" s="1"/>
  <c r="J116" i="3"/>
  <c r="J115" i="3"/>
  <c r="F115" i="3"/>
  <c r="F113" i="3"/>
  <c r="E111" i="3"/>
  <c r="J92" i="3"/>
  <c r="J91" i="3"/>
  <c r="F91" i="3"/>
  <c r="F89" i="3"/>
  <c r="E87" i="3"/>
  <c r="J18" i="3"/>
  <c r="E18" i="3"/>
  <c r="F116" i="3" s="1"/>
  <c r="J17" i="3"/>
  <c r="J12" i="3"/>
  <c r="J113" i="3"/>
  <c r="E7" i="3"/>
  <c r="E109" i="3" s="1"/>
  <c r="J37" i="2"/>
  <c r="J36" i="2"/>
  <c r="AY95" i="1" s="1"/>
  <c r="J35" i="2"/>
  <c r="AX95" i="1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T393" i="2" s="1"/>
  <c r="R394" i="2"/>
  <c r="R393" i="2" s="1"/>
  <c r="P394" i="2"/>
  <c r="P393" i="2" s="1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63" i="2"/>
  <c r="BH363" i="2"/>
  <c r="BG363" i="2"/>
  <c r="BF363" i="2"/>
  <c r="T363" i="2"/>
  <c r="R363" i="2"/>
  <c r="P363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5" i="2"/>
  <c r="BH335" i="2"/>
  <c r="BG335" i="2"/>
  <c r="BF335" i="2"/>
  <c r="T335" i="2"/>
  <c r="R335" i="2"/>
  <c r="P335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3" i="2"/>
  <c r="BH313" i="2"/>
  <c r="BG313" i="2"/>
  <c r="BF313" i="2"/>
  <c r="T313" i="2"/>
  <c r="R313" i="2"/>
  <c r="P313" i="2"/>
  <c r="BI307" i="2"/>
  <c r="BH307" i="2"/>
  <c r="BG307" i="2"/>
  <c r="BF307" i="2"/>
  <c r="T307" i="2"/>
  <c r="R307" i="2"/>
  <c r="P307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4" i="2"/>
  <c r="BH194" i="2"/>
  <c r="BG194" i="2"/>
  <c r="BF194" i="2"/>
  <c r="T194" i="2"/>
  <c r="R194" i="2"/>
  <c r="P194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F37" i="2" s="1"/>
  <c r="BH138" i="2"/>
  <c r="BG138" i="2"/>
  <c r="BF138" i="2"/>
  <c r="T138" i="2"/>
  <c r="R138" i="2"/>
  <c r="P138" i="2"/>
  <c r="BI136" i="2"/>
  <c r="BH136" i="2"/>
  <c r="F36" i="2" s="1"/>
  <c r="BG136" i="2"/>
  <c r="BF136" i="2"/>
  <c r="F34" i="2" s="1"/>
  <c r="T136" i="2"/>
  <c r="R136" i="2"/>
  <c r="P136" i="2"/>
  <c r="BI133" i="2"/>
  <c r="BH133" i="2"/>
  <c r="BG133" i="2"/>
  <c r="F35" i="2" s="1"/>
  <c r="BF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127" i="2" s="1"/>
  <c r="J17" i="2"/>
  <c r="J12" i="2"/>
  <c r="J124" i="2" s="1"/>
  <c r="E7" i="2"/>
  <c r="E120" i="2" s="1"/>
  <c r="L90" i="1"/>
  <c r="AM90" i="1"/>
  <c r="AM89" i="1"/>
  <c r="L89" i="1"/>
  <c r="AM87" i="1"/>
  <c r="L87" i="1"/>
  <c r="L85" i="1"/>
  <c r="L84" i="1"/>
  <c r="BK263" i="2"/>
  <c r="J257" i="2"/>
  <c r="J243" i="2"/>
  <c r="J239" i="2"/>
  <c r="J232" i="2"/>
  <c r="J223" i="2"/>
  <c r="J215" i="2"/>
  <c r="BK194" i="2"/>
  <c r="BK179" i="2"/>
  <c r="BK169" i="2"/>
  <c r="BK163" i="2"/>
  <c r="BK148" i="2"/>
  <c r="BK142" i="2"/>
  <c r="BK125" i="3"/>
  <c r="BK375" i="2"/>
  <c r="J348" i="2"/>
  <c r="BK335" i="2"/>
  <c r="J329" i="2"/>
  <c r="J324" i="2"/>
  <c r="BK320" i="2"/>
  <c r="J313" i="2"/>
  <c r="BK299" i="2"/>
  <c r="BK290" i="2"/>
  <c r="J287" i="2"/>
  <c r="BK281" i="2"/>
  <c r="BK273" i="2"/>
  <c r="BK264" i="2"/>
  <c r="J261" i="2"/>
  <c r="BK246" i="2"/>
  <c r="BK240" i="2"/>
  <c r="BK234" i="2"/>
  <c r="BK228" i="2"/>
  <c r="J220" i="2"/>
  <c r="J211" i="2"/>
  <c r="J194" i="2"/>
  <c r="BK177" i="2"/>
  <c r="J171" i="2"/>
  <c r="BK165" i="2"/>
  <c r="J156" i="2"/>
  <c r="BK140" i="2"/>
  <c r="BK133" i="2"/>
  <c r="F36" i="3"/>
  <c r="J423" i="2"/>
  <c r="J420" i="2"/>
  <c r="J417" i="2"/>
  <c r="BK414" i="2"/>
  <c r="BK411" i="2"/>
  <c r="BK409" i="2"/>
  <c r="BK407" i="2"/>
  <c r="BK404" i="2"/>
  <c r="BK401" i="2"/>
  <c r="BK399" i="2"/>
  <c r="BK397" i="2"/>
  <c r="BK394" i="2"/>
  <c r="BK391" i="2"/>
  <c r="J389" i="2"/>
  <c r="J387" i="2"/>
  <c r="BK382" i="2"/>
  <c r="J380" i="2"/>
  <c r="BK377" i="2"/>
  <c r="J375" i="2"/>
  <c r="J374" i="2"/>
  <c r="BK352" i="2"/>
  <c r="BK346" i="2"/>
  <c r="J341" i="2"/>
  <c r="BK329" i="2"/>
  <c r="BK324" i="2"/>
  <c r="J322" i="2"/>
  <c r="J318" i="2"/>
  <c r="J307" i="2"/>
  <c r="BK294" i="2"/>
  <c r="BK284" i="2"/>
  <c r="J281" i="2"/>
  <c r="J269" i="2"/>
  <c r="BK260" i="2"/>
  <c r="BK244" i="2"/>
  <c r="J240" i="2"/>
  <c r="BK235" i="2"/>
  <c r="J228" i="2"/>
  <c r="BK222" i="2"/>
  <c r="J185" i="2"/>
  <c r="J177" i="2"/>
  <c r="J167" i="2"/>
  <c r="BK156" i="2"/>
  <c r="BK138" i="2"/>
  <c r="J133" i="2"/>
  <c r="J125" i="3"/>
  <c r="BK122" i="3"/>
  <c r="J34" i="2"/>
  <c r="BK261" i="2"/>
  <c r="BK257" i="2"/>
  <c r="BK243" i="2"/>
  <c r="BK237" i="2"/>
  <c r="BK225" i="2"/>
  <c r="BK220" i="2"/>
  <c r="BK211" i="2"/>
  <c r="BK181" i="2"/>
  <c r="J175" i="2"/>
  <c r="J165" i="2"/>
  <c r="BK152" i="2"/>
  <c r="J146" i="2"/>
  <c r="BK136" i="2"/>
  <c r="J122" i="3"/>
  <c r="J277" i="2"/>
  <c r="J263" i="2"/>
  <c r="J260" i="2"/>
  <c r="BK251" i="2"/>
  <c r="J244" i="2"/>
  <c r="BK239" i="2"/>
  <c r="J234" i="2"/>
  <c r="BK223" i="2"/>
  <c r="BK218" i="2"/>
  <c r="BK207" i="2"/>
  <c r="J203" i="2"/>
  <c r="J181" i="2"/>
  <c r="BK175" i="2"/>
  <c r="BK167" i="2"/>
  <c r="J163" i="2"/>
  <c r="J152" i="2"/>
  <c r="J142" i="2"/>
  <c r="AS94" i="1"/>
  <c r="BK423" i="2"/>
  <c r="BK420" i="2"/>
  <c r="BK417" i="2"/>
  <c r="J414" i="2"/>
  <c r="J411" i="2"/>
  <c r="J409" i="2"/>
  <c r="J407" i="2"/>
  <c r="J404" i="2"/>
  <c r="J401" i="2"/>
  <c r="J399" i="2"/>
  <c r="J397" i="2"/>
  <c r="J394" i="2"/>
  <c r="J391" i="2"/>
  <c r="BK387" i="2"/>
  <c r="BK383" i="2"/>
  <c r="J383" i="2"/>
  <c r="J382" i="2"/>
  <c r="BK379" i="2"/>
  <c r="J377" i="2"/>
  <c r="BK374" i="2"/>
  <c r="J363" i="2"/>
  <c r="J352" i="2"/>
  <c r="J346" i="2"/>
  <c r="J335" i="2"/>
  <c r="BK327" i="2"/>
  <c r="BK322" i="2"/>
  <c r="J320" i="2"/>
  <c r="BK313" i="2"/>
  <c r="J299" i="2"/>
  <c r="J297" i="2"/>
  <c r="J290" i="2"/>
  <c r="J284" i="2"/>
  <c r="BK269" i="2"/>
  <c r="BK258" i="2"/>
  <c r="J251" i="2"/>
  <c r="J242" i="2"/>
  <c r="J237" i="2"/>
  <c r="BK232" i="2"/>
  <c r="J222" i="2"/>
  <c r="BK215" i="2"/>
  <c r="J207" i="2"/>
  <c r="J179" i="2"/>
  <c r="BK171" i="2"/>
  <c r="BK160" i="2"/>
  <c r="J148" i="2"/>
  <c r="J140" i="2"/>
  <c r="J136" i="2"/>
  <c r="BK389" i="2"/>
  <c r="BK380" i="2"/>
  <c r="J379" i="2"/>
  <c r="BK363" i="2"/>
  <c r="BK348" i="2"/>
  <c r="BK341" i="2"/>
  <c r="J327" i="2"/>
  <c r="BK318" i="2"/>
  <c r="BK307" i="2"/>
  <c r="BK297" i="2"/>
  <c r="J294" i="2"/>
  <c r="BK287" i="2"/>
  <c r="BK277" i="2"/>
  <c r="J273" i="2"/>
  <c r="J264" i="2"/>
  <c r="J258" i="2"/>
  <c r="J246" i="2"/>
  <c r="BK242" i="2"/>
  <c r="J235" i="2"/>
  <c r="J225" i="2"/>
  <c r="J218" i="2"/>
  <c r="BK203" i="2"/>
  <c r="BK185" i="2"/>
  <c r="J169" i="2"/>
  <c r="J160" i="2"/>
  <c r="BK146" i="2"/>
  <c r="J138" i="2"/>
  <c r="R120" i="3" l="1"/>
  <c r="R119" i="3" s="1"/>
  <c r="BK132" i="2"/>
  <c r="J132" i="2"/>
  <c r="J98" i="2" s="1"/>
  <c r="R227" i="2"/>
  <c r="BK298" i="2"/>
  <c r="J298" i="2"/>
  <c r="J102" i="2"/>
  <c r="P321" i="2"/>
  <c r="T378" i="2"/>
  <c r="P396" i="2"/>
  <c r="P410" i="2"/>
  <c r="P227" i="2"/>
  <c r="R283" i="2"/>
  <c r="BK321" i="2"/>
  <c r="J321" i="2"/>
  <c r="J104" i="2"/>
  <c r="R378" i="2"/>
  <c r="P406" i="2"/>
  <c r="T406" i="2"/>
  <c r="P132" i="2"/>
  <c r="T227" i="2"/>
  <c r="P298" i="2"/>
  <c r="R321" i="2"/>
  <c r="BK396" i="2"/>
  <c r="J396" i="2"/>
  <c r="J108" i="2"/>
  <c r="BK410" i="2"/>
  <c r="J410" i="2" s="1"/>
  <c r="J110" i="2" s="1"/>
  <c r="BK227" i="2"/>
  <c r="J227" i="2"/>
  <c r="J100" i="2"/>
  <c r="T283" i="2"/>
  <c r="T321" i="2"/>
  <c r="R396" i="2"/>
  <c r="T410" i="2"/>
  <c r="T132" i="2"/>
  <c r="P217" i="2"/>
  <c r="T217" i="2"/>
  <c r="T131" i="2" s="1"/>
  <c r="T130" i="2" s="1"/>
  <c r="P283" i="2"/>
  <c r="T298" i="2"/>
  <c r="P312" i="2"/>
  <c r="T312" i="2"/>
  <c r="BK378" i="2"/>
  <c r="J378" i="2"/>
  <c r="J105" i="2"/>
  <c r="T396" i="2"/>
  <c r="T395" i="2"/>
  <c r="R410" i="2"/>
  <c r="R132" i="2"/>
  <c r="BK217" i="2"/>
  <c r="J217" i="2"/>
  <c r="J99" i="2"/>
  <c r="R217" i="2"/>
  <c r="R131" i="2" s="1"/>
  <c r="BK283" i="2"/>
  <c r="J283" i="2" s="1"/>
  <c r="J101" i="2" s="1"/>
  <c r="R298" i="2"/>
  <c r="BK312" i="2"/>
  <c r="J312" i="2"/>
  <c r="J103" i="2"/>
  <c r="R312" i="2"/>
  <c r="P378" i="2"/>
  <c r="BK406" i="2"/>
  <c r="J406" i="2" s="1"/>
  <c r="J109" i="2" s="1"/>
  <c r="R406" i="2"/>
  <c r="BK121" i="3"/>
  <c r="BK120" i="3"/>
  <c r="BK119" i="3"/>
  <c r="J119" i="3"/>
  <c r="J30" i="3" s="1"/>
  <c r="BK124" i="3"/>
  <c r="J124" i="3" s="1"/>
  <c r="J99" i="3" s="1"/>
  <c r="BK393" i="2"/>
  <c r="J393" i="2"/>
  <c r="J106" i="2"/>
  <c r="E85" i="3"/>
  <c r="J89" i="3"/>
  <c r="F92" i="3"/>
  <c r="BE122" i="3"/>
  <c r="BE125" i="3"/>
  <c r="BC96" i="1"/>
  <c r="AW95" i="1"/>
  <c r="E85" i="2"/>
  <c r="J89" i="2"/>
  <c r="F92" i="2"/>
  <c r="BE133" i="2"/>
  <c r="BE136" i="2"/>
  <c r="BE138" i="2"/>
  <c r="BE140" i="2"/>
  <c r="BE142" i="2"/>
  <c r="BE146" i="2"/>
  <c r="BE148" i="2"/>
  <c r="BE152" i="2"/>
  <c r="BE156" i="2"/>
  <c r="BE160" i="2"/>
  <c r="BE163" i="2"/>
  <c r="BE165" i="2"/>
  <c r="BE167" i="2"/>
  <c r="BE169" i="2"/>
  <c r="BE171" i="2"/>
  <c r="BE175" i="2"/>
  <c r="BE177" i="2"/>
  <c r="BE179" i="2"/>
  <c r="BE181" i="2"/>
  <c r="BE185" i="2"/>
  <c r="BE194" i="2"/>
  <c r="BE203" i="2"/>
  <c r="BE207" i="2"/>
  <c r="BE211" i="2"/>
  <c r="BE215" i="2"/>
  <c r="BE218" i="2"/>
  <c r="BE220" i="2"/>
  <c r="BE222" i="2"/>
  <c r="BE223" i="2"/>
  <c r="BE225" i="2"/>
  <c r="BE228" i="2"/>
  <c r="BE232" i="2"/>
  <c r="BE234" i="2"/>
  <c r="BE235" i="2"/>
  <c r="BE237" i="2"/>
  <c r="BE239" i="2"/>
  <c r="BE240" i="2"/>
  <c r="BE242" i="2"/>
  <c r="BE243" i="2"/>
  <c r="BE244" i="2"/>
  <c r="BE246" i="2"/>
  <c r="BE251" i="2"/>
  <c r="BE257" i="2"/>
  <c r="BE258" i="2"/>
  <c r="BE260" i="2"/>
  <c r="BE261" i="2"/>
  <c r="BE263" i="2"/>
  <c r="BE264" i="2"/>
  <c r="BE269" i="2"/>
  <c r="BE273" i="2"/>
  <c r="BE277" i="2"/>
  <c r="BE281" i="2"/>
  <c r="BE284" i="2"/>
  <c r="BE287" i="2"/>
  <c r="BE290" i="2"/>
  <c r="BE294" i="2"/>
  <c r="BE297" i="2"/>
  <c r="BE299" i="2"/>
  <c r="BE307" i="2"/>
  <c r="BE313" i="2"/>
  <c r="BE318" i="2"/>
  <c r="BE320" i="2"/>
  <c r="BE322" i="2"/>
  <c r="BE324" i="2"/>
  <c r="BE327" i="2"/>
  <c r="BE329" i="2"/>
  <c r="BE335" i="2"/>
  <c r="BE341" i="2"/>
  <c r="BE346" i="2"/>
  <c r="BE348" i="2"/>
  <c r="BE352" i="2"/>
  <c r="BE363" i="2"/>
  <c r="BE374" i="2"/>
  <c r="BE375" i="2"/>
  <c r="BE377" i="2"/>
  <c r="BE379" i="2"/>
  <c r="BE380" i="2"/>
  <c r="BE382" i="2"/>
  <c r="BE383" i="2"/>
  <c r="BE387" i="2"/>
  <c r="BE389" i="2"/>
  <c r="BE391" i="2"/>
  <c r="BE394" i="2"/>
  <c r="BE397" i="2"/>
  <c r="BE399" i="2"/>
  <c r="BE401" i="2"/>
  <c r="BE404" i="2"/>
  <c r="BE407" i="2"/>
  <c r="BE409" i="2"/>
  <c r="BE411" i="2"/>
  <c r="BE414" i="2"/>
  <c r="BE417" i="2"/>
  <c r="BE420" i="2"/>
  <c r="BE423" i="2"/>
  <c r="BC95" i="1"/>
  <c r="BC94" i="1" s="1"/>
  <c r="W32" i="1" s="1"/>
  <c r="BB95" i="1"/>
  <c r="BB94" i="1" s="1"/>
  <c r="W31" i="1" s="1"/>
  <c r="BA95" i="1"/>
  <c r="BD95" i="1"/>
  <c r="F34" i="3"/>
  <c r="BA96" i="1"/>
  <c r="BA94" i="1"/>
  <c r="W30" i="1"/>
  <c r="F35" i="3"/>
  <c r="BB96" i="1" s="1"/>
  <c r="J34" i="3"/>
  <c r="AW96" i="1"/>
  <c r="F37" i="3"/>
  <c r="BD96" i="1" s="1"/>
  <c r="BD94" i="1" s="1"/>
  <c r="W33" i="1" s="1"/>
  <c r="R395" i="2" l="1"/>
  <c r="R130" i="2"/>
  <c r="P395" i="2"/>
  <c r="P131" i="2"/>
  <c r="P130" i="2" s="1"/>
  <c r="AU95" i="1" s="1"/>
  <c r="AU94" i="1" s="1"/>
  <c r="AG96" i="1"/>
  <c r="J121" i="3"/>
  <c r="J98" i="3"/>
  <c r="BK131" i="2"/>
  <c r="J131" i="2"/>
  <c r="J97" i="2" s="1"/>
  <c r="BK395" i="2"/>
  <c r="J395" i="2" s="1"/>
  <c r="J107" i="2" s="1"/>
  <c r="J96" i="3"/>
  <c r="J120" i="3"/>
  <c r="J97" i="3"/>
  <c r="F33" i="2"/>
  <c r="AZ95" i="1" s="1"/>
  <c r="J33" i="2"/>
  <c r="AV95" i="1"/>
  <c r="AT95" i="1"/>
  <c r="F33" i="3"/>
  <c r="AZ96" i="1"/>
  <c r="AW94" i="1"/>
  <c r="AK30" i="1"/>
  <c r="AX94" i="1"/>
  <c r="J33" i="3"/>
  <c r="AV96" i="1"/>
  <c r="AT96" i="1"/>
  <c r="AN96" i="1"/>
  <c r="AY94" i="1"/>
  <c r="BK130" i="2" l="1"/>
  <c r="J130" i="2"/>
  <c r="J96" i="2"/>
  <c r="J39" i="3"/>
  <c r="AZ94" i="1"/>
  <c r="W29" i="1" s="1"/>
  <c r="J30" i="2" l="1"/>
  <c r="AG95" i="1" s="1"/>
  <c r="AG94" i="1" s="1"/>
  <c r="AK26" i="1" s="1"/>
  <c r="AK35" i="1" s="1"/>
  <c r="AV94" i="1"/>
  <c r="AK29" i="1" s="1"/>
  <c r="AN95" i="1" l="1"/>
  <c r="J39" i="2"/>
  <c r="AT94" i="1"/>
  <c r="AN94" i="1" s="1"/>
</calcChain>
</file>

<file path=xl/sharedStrings.xml><?xml version="1.0" encoding="utf-8"?>
<sst xmlns="http://schemas.openxmlformats.org/spreadsheetml/2006/main" count="3395" uniqueCount="672">
  <si>
    <t>Export Komplet</t>
  </si>
  <si>
    <t/>
  </si>
  <si>
    <t>2.0</t>
  </si>
  <si>
    <t>False</t>
  </si>
  <si>
    <t>{6c123e23-4ea6-472a-90ae-25b874f3c099}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</si>
  <si>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</si>
  <si>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</si>
  <si>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</si>
  <si>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</si>
  <si>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</si>
  <si>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</si>
  <si>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</si>
  <si>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</si>
  <si>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</si>
  <si>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25008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</si>
  <si>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</si>
  <si>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</si>
  <si>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ALFAGEN, Chladicí vody – úpravy stávajícího okruhu</t>
  </si>
  <si>
    <t>KSO:</t>
  </si>
  <si>
    <t>812 3</t>
  </si>
  <si>
    <t>CC-CZ:</t>
  </si>
  <si>
    <t>2</t>
  </si>
  <si>
    <t>Místo:</t>
  </si>
  <si>
    <t>Břidličná</t>
  </si>
  <si>
    <t>Datum:</t>
  </si>
  <si>
    <t>25. 4. 2025</t>
  </si>
  <si>
    <t>Zadavatel:</t>
  </si>
  <si>
    <t>IČ:</t>
  </si>
  <si>
    <t>45193584</t>
  </si>
  <si>
    <t>HUTNÍ PROJEKT Frýdek-Místek a.s.</t>
  </si>
  <si>
    <t>DIČ:</t>
  </si>
  <si>
    <t>CZ45193584</t>
  </si>
  <si>
    <t>Uchazeč:</t>
  </si>
  <si>
    <t>Vyplň údaj</t>
  </si>
  <si>
    <t>Projektant:</t>
  </si>
  <si>
    <t>14616688</t>
  </si>
  <si>
    <t>Prospect,spol.s r.o.(ÚRS2025/1-KROS4)</t>
  </si>
  <si>
    <t>CZ14616688</t>
  </si>
  <si>
    <t>True</t>
  </si>
  <si>
    <t>Zpracovatel:</t>
  </si>
  <si>
    <t>Poznámka:</t>
  </si>
  <si>
    <t>Dokumentace pro zadání stavby (DZS)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</si>
  <si>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</si>
  <si>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</si>
  <si>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</si>
  <si>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</si>
  <si>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</si>
  <si>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</si>
  <si>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</si>
  <si>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</si>
  <si>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</si>
  <si>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</si>
  <si>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</si>
  <si>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</si>
  <si>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</si>
  <si>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</si>
  <si>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</si>
  <si>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</si>
  <si>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</si>
  <si>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</si>
  <si>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</si>
  <si>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</si>
  <si>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</si>
  <si>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</si>
  <si>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</si>
  <si>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</si>
  <si>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</si>
  <si>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</si>
  <si>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</si>
  <si>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</si>
  <si>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</si>
  <si>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</si>
  <si>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</si>
  <si>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</si>
  <si>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</si>
  <si>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</si>
  <si>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</si>
  <si>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</si>
  <si>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</si>
  <si>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</si>
  <si>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</si>
  <si>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</si>
  <si>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</si>
  <si>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</si>
  <si>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</si>
  <si>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</si>
  <si>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</si>
  <si>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05</t>
  </si>
  <si>
    <t>Stavební úpravy okružní ČS</t>
  </si>
  <si>
    <t>STA</t>
  </si>
  <si>
    <t>1</t>
  </si>
  <si>
    <t>{c57ccb37-666a-4d0e-918f-4f230bbee51b}</t>
  </si>
  <si>
    <t>VON</t>
  </si>
  <si>
    <t>Vedlejší a Ostatní náklady</t>
  </si>
  <si>
    <t>{4f7c4778-47b6-4c7f-a8a4-2f4924296925}</t>
  </si>
  <si>
    <t>814 1</t>
  </si>
  <si>
    <t>KRYCÍ LIST SOUPISU PRACÍ</t>
  </si>
  <si>
    <t>Objekt:</t>
  </si>
  <si>
    <t>SO 05 - Stavební úpravy okružní ČS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</si>
  <si>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</si>
  <si>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</si>
  <si>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</si>
  <si>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</si>
  <si>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</si>
  <si>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</si>
  <si>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</si>
  <si>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</si>
  <si>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</si>
  <si>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</si>
  <si>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6 - Úpravy povrchu, podlahy, osazení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</si>
  <si>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</si>
  <si>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</si>
  <si>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</si>
  <si>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</si>
  <si>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</si>
  <si>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</si>
  <si>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</si>
  <si>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784 -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</si>
  <si>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</si>
  <si>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</si>
  <si>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</si>
  <si>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</si>
  <si>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</si>
  <si>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</si>
  <si>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</si>
  <si>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</si>
  <si>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</si>
  <si>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</si>
  <si>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</si>
  <si>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</si>
  <si>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</si>
  <si>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</si>
  <si>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</si>
  <si>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</si>
  <si>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</si>
  <si>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</si>
  <si>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</si>
  <si>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ručně, včetně odstranění lože</t>
  </si>
  <si>
    <t>m2</t>
  </si>
  <si>
    <t>4</t>
  </si>
  <si>
    <t>-1328766461</t>
  </si>
  <si>
    <t>P</t>
  </si>
  <si>
    <t xml:space="preserve">Poznámka k položce:_x000D_
VOLBA_x000D_
1. Přemístění vybourané dlažby včetně materiálu z lože a spár na vzdálenost přes 3 m se oceňuje cenami souborů cen 997 22-1 Vodorovná doprava suti a vybouraných hmot._x000D_
UŽITÍ_x000D_
2. Ceny jsou určeny pro rozebrání dlažeb včetně odstranění lože._x000D_
3. Ceny nelze použít pro rozebrání dlažeb uložených do betonového lože nebo do cementové malty, které se oceňují cenami pro odstranění podkladů nebo krytů z betonu prostého souboru cen 113107. Odstranění podkladů nebo krytů. Pro volbu těchto cen je rozhodující tloušťka bourané dlažby včetně lože nebo podkladu._x000D_
</t>
  </si>
  <si>
    <t>VV</t>
  </si>
  <si>
    <t>8,0*0,5 "dl*š_Okapový chodník_Prefabrik.Nádrž</t>
  </si>
  <si>
    <t>113202111</t>
  </si>
  <si>
    <t>Vytrhání obrub krajníků obrubníků stojatých</t>
  </si>
  <si>
    <t>m</t>
  </si>
  <si>
    <t>936678906</t>
  </si>
  <si>
    <t>8,0 "dl_Okapový chodník_Prefabrik.Nádrž</t>
  </si>
  <si>
    <t>3</t>
  </si>
  <si>
    <t>113311121</t>
  </si>
  <si>
    <t>Odstranění geotextilií v komunikacích</t>
  </si>
  <si>
    <t>456740099</t>
  </si>
  <si>
    <t>115101201</t>
  </si>
  <si>
    <t>Čerpání vody na dopravní výšku do 10 m průměrný přítok do 500 l/min - Srážkové a Podzemní vody</t>
  </si>
  <si>
    <t>hr</t>
  </si>
  <si>
    <t>1287835994</t>
  </si>
  <si>
    <t>45*6 "počet dní*počet hodin za den_Prefabrik.Nádrž</t>
  </si>
  <si>
    <t>5</t>
  </si>
  <si>
    <t>115101301</t>
  </si>
  <si>
    <t>Pohotovost čerpací soupravy pro dopravní výšku do 10 m přítok do 500 l/min - Srážkové a Podzemní vody</t>
  </si>
  <si>
    <t>d</t>
  </si>
  <si>
    <t>-331007498</t>
  </si>
  <si>
    <t>(6,380+4,635+6,380+4,635)/0,5 "(dl)/úsek za 1 den_Prefabrik.Nádrž</t>
  </si>
  <si>
    <t>Mezisoučet</t>
  </si>
  <si>
    <t>45</t>
  </si>
  <si>
    <t>6</t>
  </si>
  <si>
    <t>121151123</t>
  </si>
  <si>
    <t>Sejmutí ornice plochy přes 500 m2 tl vrstvy do 200 mm strojně</t>
  </si>
  <si>
    <t>436025837</t>
  </si>
  <si>
    <t>(6,580+2,0+2,0)*(4,835+2,0) "(dl.+dl.přesahy)*(š.+š.přesahy)_Prefabrik.Nádrž</t>
  </si>
  <si>
    <t>7</t>
  </si>
  <si>
    <t>131151104</t>
  </si>
  <si>
    <t>Hloubení jam nezapažených v hornině třídy těžitelnosti I skupiny 1 a 2 objem do 500 m3 strojně</t>
  </si>
  <si>
    <t>m3</t>
  </si>
  <si>
    <t>-1413331224</t>
  </si>
  <si>
    <t>(6,580)*(4,835)*(3,590-0,2) "(dl.)*(š.)*(tl.-tl.Ornice)_Prefabrik.Nádrž</t>
  </si>
  <si>
    <t>107,850*0,40 "m3*koef. % z výkopu</t>
  </si>
  <si>
    <t>8</t>
  </si>
  <si>
    <t>131251104</t>
  </si>
  <si>
    <t>Hloubení jam nezapažených v hornině třídy těžitelnosti I skupiny 3 objem do 500 m3 strojně</t>
  </si>
  <si>
    <t>985008888</t>
  </si>
  <si>
    <t>9</t>
  </si>
  <si>
    <t>131351104</t>
  </si>
  <si>
    <t>Hloubení jam nezapažených v hornině třídy těžitelnosti II skupiny 4 objem do 500 m3 strojně</t>
  </si>
  <si>
    <t>-1759050408</t>
  </si>
  <si>
    <t>107,850*0,20 "m3*koef. % z výkopu</t>
  </si>
  <si>
    <t>10</t>
  </si>
  <si>
    <t>151202102</t>
  </si>
  <si>
    <t>Zřízení zátažného pažení a rozepření stěn hl přes 2 do 4 m (Návrh a Zajištění výkopu stavební jámy je součástí dodávky dodavatele);</t>
  </si>
  <si>
    <t>750508593</t>
  </si>
  <si>
    <t>Poznámka k položce:_x000D_
_např. Ocelové zátažné pažení Union s vodorovnými rozpěrnými rámy</t>
  </si>
  <si>
    <t>(4,835+6,580+4,835)*3,590 "(š+dl+š)*v_Prefabrik.Nádrž</t>
  </si>
  <si>
    <t>11</t>
  </si>
  <si>
    <t>151202112</t>
  </si>
  <si>
    <t>Odstranění zátažného pažení a rozepření stěn hl přes 2 do 4 m (Návrh a Zajištění výkopu stavební jámy je součástí dodávky dodavatele);</t>
  </si>
  <si>
    <t>1966618126</t>
  </si>
  <si>
    <t>161151103</t>
  </si>
  <si>
    <t>Svislé přemístění výkopku z horniny třídy těžitelnosti I, skupiny 1 až 3 hl výkopu do 8 m</t>
  </si>
  <si>
    <t>1717622850</t>
  </si>
  <si>
    <t>107,850*0,80 "m3*koef. % z výkopu</t>
  </si>
  <si>
    <t>13</t>
  </si>
  <si>
    <t>161151113</t>
  </si>
  <si>
    <t>Svislé přemístění výkopku z horniny třídy těžitelnosti II, skupiny 4 a 5 hl výkopu do 8 m</t>
  </si>
  <si>
    <t>1418256030</t>
  </si>
  <si>
    <t>14</t>
  </si>
  <si>
    <t>162751117</t>
  </si>
  <si>
    <t>Vodorovné přemístění přes 9 000 do 10000 m výkopku/sypaniny z horniny třídy těžitelnosti I skupiny 1 až 3</t>
  </si>
  <si>
    <t>-1683480108</t>
  </si>
  <si>
    <t>(107,850)-((63,556-0,000)) "(svisl.přemísť._m3)-((zásyp-zásyp materiál)</t>
  </si>
  <si>
    <t>15</t>
  </si>
  <si>
    <t>162751119</t>
  </si>
  <si>
    <t>Příplatek k vodorovnému přemístění výkopku/sypaniny z horniny třídy těžitelnosti I skupiny 1 až 3 ZKD 1000 m přes 10000 m</t>
  </si>
  <si>
    <t>-638977768</t>
  </si>
  <si>
    <t>(107,850)-(63,556-0,000) "(svisl.přemísť._m3*koef. % z výkopu)-(zásyp-zásyp materiál)</t>
  </si>
  <si>
    <t>44,294*10 "m3*počet km</t>
  </si>
  <si>
    <t>16</t>
  </si>
  <si>
    <t>167151111</t>
  </si>
  <si>
    <t>Nakládání výkopku z hornin třídy těžitelnosti I skupiny 1 až 3 přes 100 m3</t>
  </si>
  <si>
    <t>1662650417</t>
  </si>
  <si>
    <t>17</t>
  </si>
  <si>
    <t>171251201</t>
  </si>
  <si>
    <t>Uložení sypaniny na skládky nebo meziskládky</t>
  </si>
  <si>
    <t>488751380</t>
  </si>
  <si>
    <t>(107,850)-(63,556-0,000) "(svisl.přemísť._m3)-(zásyp-zásyp materiál)</t>
  </si>
  <si>
    <t>18</t>
  </si>
  <si>
    <t>171201231</t>
  </si>
  <si>
    <t>Poplatek za uložení zeminy a kamení na recyklační skládce (skládkovné) kód odpadu 17 05 04</t>
  </si>
  <si>
    <t>t</t>
  </si>
  <si>
    <t>1506590985</t>
  </si>
  <si>
    <t>44,294*1,69*1,1*1,03 "m3*koef.</t>
  </si>
  <si>
    <t>19</t>
  </si>
  <si>
    <t>174151101</t>
  </si>
  <si>
    <t>Zásyp jam, šachet rýh nebo kolem objektů sypaninou se zhutněním - velmi vhodnou zeminou z výkopu ( obj. hmotnost &gt;1,65 t/m3)</t>
  </si>
  <si>
    <t>-922991688</t>
  </si>
  <si>
    <t>-(4,580)*(3,080)*(3,590-0,2-0,250) "(dl.)*(š.)*(tl.-tl.Ornice-tl.Lože)_Prefabrik.Nádrž_Obestavěný prostor</t>
  </si>
  <si>
    <t>Součet</t>
  </si>
  <si>
    <t>20</t>
  </si>
  <si>
    <t>167151112.1</t>
  </si>
  <si>
    <t>Nakládání výkopku z hornin třídy těžitelnosti II, skupiny 4 a 5 přes 100 m3 - Mezideponie</t>
  </si>
  <si>
    <t>-1696931511</t>
  </si>
  <si>
    <t>(6,580+2,0+2,0)*(4,835+2,0)*0,2 "(dl.+dl.přesahy)*(š.+š.přesahy)*tl._Prefabrik.Nádrž_Ornice na mezideponii_TAM</t>
  </si>
  <si>
    <t>(6,580+2,0+2,0)*(4,835+2,0)*0,2 "(dl.+dl.přesahy)*(š.+š.přesahy)*tl._Prefabrik.Nádrž_Ornice z mezideponie_ZPĚT</t>
  </si>
  <si>
    <t>-(4,580)*(3,080)*0,2 "(dl.)*(š.)*tl._Prefabrik.Nádrž_Obestavěný prostor_Ornice z mezideponie_ZPĚT</t>
  </si>
  <si>
    <t>"Nakládání pro ZÁSYP NA MEZIDEPONII "TAM" není počítáno z důvodu okamžitého nakládání přímo z výkopu (tzn. Nakládání je v rámci pol. Hloubení"</t>
  </si>
  <si>
    <t>(63,556-0,000) "(Zásyp-Zásyp materiál)_Zásyp z mezideponie_ZPĚT</t>
  </si>
  <si>
    <t>162351123</t>
  </si>
  <si>
    <t>Vodorovné přemístění přes 50 do 500 m výkopku/sypaniny z hornin třídy těžitelnosti II skupiny 4 a 5 - Mezideponie</t>
  </si>
  <si>
    <t>994669591</t>
  </si>
  <si>
    <t>(63,556-0,000) "(Zásyp-Zásyp materiál)_Přemístění pro Zásyp na mezideponii_TAM</t>
  </si>
  <si>
    <t>22</t>
  </si>
  <si>
    <t>167102111</t>
  </si>
  <si>
    <t>Nakládání ornice ze skládky</t>
  </si>
  <si>
    <t>-1325130186</t>
  </si>
  <si>
    <t>(6,580+2,0+2,0)*(4,835+2,0) "(dl.+dl.přesahy)*(š.+š.přesahy)_Prefabrik.Nádrž_Ornice z mezideponie_ZPĚT</t>
  </si>
  <si>
    <t>-(4,580)*(3,080) "(dl.)*(š.)_Prefabrik.Nádrž_Obestavěný prostor_Ornice z mezideponie_ZPĚT</t>
  </si>
  <si>
    <t>23</t>
  </si>
  <si>
    <t>181351113</t>
  </si>
  <si>
    <t>Rozprostření ornice tl vrstvy do 200 mm pl přes 500 m2 v rovině nebo ve svahu do 1:5 strojně</t>
  </si>
  <si>
    <t>788921980</t>
  </si>
  <si>
    <t>-(4,580)*(3,080) "(dl.)*(š.)_Prefabrik.Nádrž_Obestavěný prostor</t>
  </si>
  <si>
    <t>24</t>
  </si>
  <si>
    <t>181451131</t>
  </si>
  <si>
    <t>Založení parkového trávníku výsevem pl přes 1000 m2 v rovině a ve svahu do 1:5</t>
  </si>
  <si>
    <t>-732458841</t>
  </si>
  <si>
    <t>25</t>
  </si>
  <si>
    <t>M</t>
  </si>
  <si>
    <t>00572472</t>
  </si>
  <si>
    <t>osivo směs travní krajinná-rovinná</t>
  </si>
  <si>
    <t>kg</t>
  </si>
  <si>
    <t>1906797975</t>
  </si>
  <si>
    <t>58,208*0,03 "m2*hmot.na m2</t>
  </si>
  <si>
    <t>Zakládání</t>
  </si>
  <si>
    <t>26</t>
  </si>
  <si>
    <t>273321511</t>
  </si>
  <si>
    <t>Základové desky ze ŽB bez zvýšených nároků na prostředí tř. C 25/30</t>
  </si>
  <si>
    <t>1140853011</t>
  </si>
  <si>
    <t>5,380*3,880*0,200 "dl*š*tl_Základ.deska_Prefabrik.Nádrž</t>
  </si>
  <si>
    <t>27</t>
  </si>
  <si>
    <t>273351121</t>
  </si>
  <si>
    <t>Zřízení bednění základových desek</t>
  </si>
  <si>
    <t>1341504788</t>
  </si>
  <si>
    <t>2*(5,380+3,880)*0,200 "2strany*(dl+š)*tl_Základ.deska_Prefabrik.Nádrž</t>
  </si>
  <si>
    <t>28</t>
  </si>
  <si>
    <t>273351122</t>
  </si>
  <si>
    <t>Odstranění bednění základových desek</t>
  </si>
  <si>
    <t>-959969216</t>
  </si>
  <si>
    <t>29</t>
  </si>
  <si>
    <t>273361821</t>
  </si>
  <si>
    <t>Výztuž základových desek betonářskou ocelí 10 505 (R); včet. ze svařovaných ocelových výztužných sítí z žebírkových drátů</t>
  </si>
  <si>
    <t>871885164</t>
  </si>
  <si>
    <t>(4,175)*0,130 "(m3)*hmot m3 na tuny_Základ.deska_Prefabrik.Nádrž</t>
  </si>
  <si>
    <t>30</t>
  </si>
  <si>
    <t>213311141</t>
  </si>
  <si>
    <t>Polštáře zhutněné pod základy ze štěrkopísku tříděného frakce 8-16 mm</t>
  </si>
  <si>
    <t>-452502511</t>
  </si>
  <si>
    <t>6,580*4,835*0,250 "dl*š*tl_Základ.deska_Prefabrik.Nádrž</t>
  </si>
  <si>
    <t>Svislé a kompletní konstrukce</t>
  </si>
  <si>
    <t>31</t>
  </si>
  <si>
    <t>311272224</t>
  </si>
  <si>
    <t>Zdivo z plynosilikátových tvárnic, pevnost v tlaku 2,2 MPa, součinitel prostupu tepla 0,166 W.m-2/.K-1/, součinitel tepelné vodivosti 0,071 W.m-1/.K-1/ na maltu tl 300 mm</t>
  </si>
  <si>
    <t>-1297958273</t>
  </si>
  <si>
    <t>3,180*3,640*0,3 "dl*v*tl_Půdorys 1.NP</t>
  </si>
  <si>
    <t>2,020*0,900*0,3 "v*š*tl_Zazdění otvoru po stáv. dveřích_Půdorys 1.NP</t>
  </si>
  <si>
    <t>32</t>
  </si>
  <si>
    <t>317121251</t>
  </si>
  <si>
    <t>Montáž ŽB překladů prefabrikovaných do rýh světlosti otvoru přes 1050 do 1800 mm</t>
  </si>
  <si>
    <t>kus</t>
  </si>
  <si>
    <t>-979808750</t>
  </si>
  <si>
    <t>1 "kus_Z01</t>
  </si>
  <si>
    <t>33</t>
  </si>
  <si>
    <t>59321101</t>
  </si>
  <si>
    <t>překlad železobetonový RZP vylehčený 1490x140x140mm</t>
  </si>
  <si>
    <t>1452183284</t>
  </si>
  <si>
    <t>34</t>
  </si>
  <si>
    <t>382122132</t>
  </si>
  <si>
    <t>Montáž dna ŽB prefabrikovaných pravoúhlých nádrží včetně těsnění výšky přes 1 do 3 m hmotnosti přes 22 t délky do 5 m; včet. Bitumenového těsnění;</t>
  </si>
  <si>
    <t>2057842666</t>
  </si>
  <si>
    <t>Poznámka k položce:_x000D_
_Zákrytová deska s ozubem bude osazena na bitumenové těsnění.</t>
  </si>
  <si>
    <t>35</t>
  </si>
  <si>
    <t>59226292</t>
  </si>
  <si>
    <t>dno pravoúhlé nádrže vysoké 2800x4300x3000 stěna tl 140mm užitný objem 36,12m3; včet. Bitumenového těsnění;</t>
  </si>
  <si>
    <t>-1578509190</t>
  </si>
  <si>
    <t>36</t>
  </si>
  <si>
    <t>382122312</t>
  </si>
  <si>
    <t>Montáž zákrytové desky ŽB prefabrikovaných pravoúhlých nádrží délky přes 3 do 5 m</t>
  </si>
  <si>
    <t>-1287449691</t>
  </si>
  <si>
    <t>37</t>
  </si>
  <si>
    <t>59226304</t>
  </si>
  <si>
    <t>deska zákrytová pravoúhlé nádrže vysoké se stěnou tl 140mm 2800x4300x250mm otvor 1x d 800*800 mm (min. d 600 mm)</t>
  </si>
  <si>
    <t>851183998</t>
  </si>
  <si>
    <t>Poznámka k položce:_x000D_
3080/4580/250</t>
  </si>
  <si>
    <t>38</t>
  </si>
  <si>
    <t>899103112</t>
  </si>
  <si>
    <t>Osazení poklopů litinových, ocelových nebo železobetonových (kompozitních nebo plastových) včetně rámů pro třídu zatížení B125, C250</t>
  </si>
  <si>
    <t>1120396975</t>
  </si>
  <si>
    <t>39</t>
  </si>
  <si>
    <t>55241058</t>
  </si>
  <si>
    <t>poklop litina (příp. kompozit) s těsněním tř. zatížení B125, vstup 800x800mm</t>
  </si>
  <si>
    <t>-1703873812</t>
  </si>
  <si>
    <t>40</t>
  </si>
  <si>
    <t>380321551</t>
  </si>
  <si>
    <t>Kompletní konstrukce ČOV, nádrží, vodojemů, žlabů nebo kanálů ze ŽB vodostavebního železového bez výztuže a bednění tř. C 20/25-XC1 tl přes 80 do 150 mm</t>
  </si>
  <si>
    <t>-1502034663</t>
  </si>
  <si>
    <t>2,05*1,8*0,150 "dl*š*tl_Betonový základ pod technologii_Půdorys 1.NP</t>
  </si>
  <si>
    <t>41</t>
  </si>
  <si>
    <t>380321553</t>
  </si>
  <si>
    <t>Kompletní konstrukce ČOV, nádrží, vodojemů, žlabů nebo kanálů ze ŽB vodostavebního železového bez výztuže a bednění tř. C 20/25-XC1 tl přes 300 mm</t>
  </si>
  <si>
    <t>-613847172</t>
  </si>
  <si>
    <t xml:space="preserve">Poznámka k položce:_x000D_
_x000D_
</t>
  </si>
  <si>
    <t>0,750*0,750*0,300 "dl*š*tl_Zabetonování otvoru v podlaze_POZN.13_Půdorys 1.NP</t>
  </si>
  <si>
    <t>8,9*0,6270 "dl.*svisl.pl._Zabetonování žlabu na dně jímky_Půdorys Nádrže budovy</t>
  </si>
  <si>
    <t>42</t>
  </si>
  <si>
    <t>380356231</t>
  </si>
  <si>
    <t>Bednění kompletních konstrukcí ČOV, nádrží nebo vodojemů neomítaných ploch rovinných zřízení</t>
  </si>
  <si>
    <t>1009812789</t>
  </si>
  <si>
    <t>2*(2,05+1,8)*0,150 "2strany*(dl+š)*tl_Betonový základ pod technologii_Půdorys 1.NP</t>
  </si>
  <si>
    <t>0,6270 "svisl.pl._Zabetonování žlabu na dně jímky_Půdorys Nádrže budovy</t>
  </si>
  <si>
    <t>43</t>
  </si>
  <si>
    <t>380356232</t>
  </si>
  <si>
    <t>Bednění kompletních konstrukcí ČOV, nádrží nebo vodojemů neomítaných ploch rovinných odstranění</t>
  </si>
  <si>
    <t>1200749862</t>
  </si>
  <si>
    <t>44</t>
  </si>
  <si>
    <t>411351021</t>
  </si>
  <si>
    <t>Zřízení bednění stropů deskových tl přes 25 do 50 cm bez podpěrné kce</t>
  </si>
  <si>
    <t>550861201</t>
  </si>
  <si>
    <t>0,750*0,750 "dl*š_Zabetonování otvoru v podlaze_POZN.13_Půdorys 1.NP</t>
  </si>
  <si>
    <t>411351022</t>
  </si>
  <si>
    <t>Odstranění bednění stropů deskových tl přes 25 do 50 cm bez podpěrné kce</t>
  </si>
  <si>
    <t>-1003167645</t>
  </si>
  <si>
    <t>46</t>
  </si>
  <si>
    <t>411354315</t>
  </si>
  <si>
    <t>Zřízení podpěrné konstrukce stropů výšky do 4 m tl přes 25 do 35 cm</t>
  </si>
  <si>
    <t>-1572303553</t>
  </si>
  <si>
    <t>47</t>
  </si>
  <si>
    <t>411354316</t>
  </si>
  <si>
    <t>Odstranění podpěrné konstrukce stropů výšky do 4 m tl přes 25 do 35 cm</t>
  </si>
  <si>
    <t>-1071419764</t>
  </si>
  <si>
    <t>48</t>
  </si>
  <si>
    <t>985331213</t>
  </si>
  <si>
    <t>Dodatečné vlepování betonářské výztuže D 12 mm do chemické malty včetně vyvrtání otvoru</t>
  </si>
  <si>
    <t>575680026</t>
  </si>
  <si>
    <t>Poznámka k položce:_x000D_
Dodatečné vlepování betonářské výztuže včetně vyvrtání a vyčištění otvoru chemickou maltou průměr výztuže 12 mm</t>
  </si>
  <si>
    <t>20*0,150 "počet*dl_Půdorys 1.NP</t>
  </si>
  <si>
    <t>34*0,150 "počet*dl_Půdorys Nádrže budovy</t>
  </si>
  <si>
    <t>49</t>
  </si>
  <si>
    <t>380361006</t>
  </si>
  <si>
    <t>Vázaná výztuž kompletních konstrukcí ČOV, nádrží nebo vodojemů z betonářské oceli 10 505 (R), 10 338 (T)</t>
  </si>
  <si>
    <t>1907023014</t>
  </si>
  <si>
    <t>0,00445 "tun_Půdorys 1.NP</t>
  </si>
  <si>
    <t>0,01362 "tun_Půdorys Nádrže budovy</t>
  </si>
  <si>
    <t>50</t>
  </si>
  <si>
    <t>380361011</t>
  </si>
  <si>
    <t>Výztuž kompletních konstrukcí ČOV, nádrží nebo vodojemů ze svařovaných ocelových výztužných sítí z žebírkových drátů 6/100*100 mm</t>
  </si>
  <si>
    <t>-472191060</t>
  </si>
  <si>
    <t>0,03209 "tun_Půdorys 1.NP</t>
  </si>
  <si>
    <t>0,14204 "tun_Půdorys Nádrže budovy</t>
  </si>
  <si>
    <t>51</t>
  </si>
  <si>
    <t>043194000-R</t>
  </si>
  <si>
    <t>Krychelné zkoušky beton. směsi min. počet 3 ks/ 100 m3 na celkovou plochu</t>
  </si>
  <si>
    <t>-1854001375</t>
  </si>
  <si>
    <t>((0,554+5,749)/100)*3 "(m3 betonu)/(3zkoušky na 100m3)*3ks na 100m3</t>
  </si>
  <si>
    <t>1 "kus</t>
  </si>
  <si>
    <t>52</t>
  </si>
  <si>
    <t>9539431-R</t>
  </si>
  <si>
    <t>D+M Odvrtávky prostupů v železobeton. stěnách a strop.konstrukcích; včet. osazení chrániček, prostupových kusů, šachtových vložek a utěsnění prostupů pomocí výrobků stavební chemie;</t>
  </si>
  <si>
    <t>sada</t>
  </si>
  <si>
    <t>855486840</t>
  </si>
  <si>
    <t xml:space="preserve">Poznámka k položce:_x000D_
_4.6 Vodorovné konstrukce: Do vodorovných konstrukcí bude v rámci stavebních úprav zasahováno při budování prostupů skrze stropní konstrukci. Popis jednotlivých prostupů je uveden v kapitole 4.9 Prostupy a ve výkresové dokumentaci._x000D_
_4.9 Prostupy: Pro technologické vedení potrubí se provedou následující prostupy jádrovým vrtáním. V 1.NP bude provedeno 5 prostupů skrze obvodové stěny. Jde o kruhové prostupy o průměrech 2x Ø350 mm, 1x Ø500 mm, 1x Ø250 mm a 1x Ø150 mm. Dále zde budou provedeny 4 prostupy skrze podlahu do 1.PP. Jde o kruhové prostupy o průměrech 3x Ø400 mm a 1x Ø250 mm._x000D_
V 1.PP bude provedeno 5 prostupů skrze obvodové stěny. Jde o kruhové prostupy o průměrech 3x Ø400 mm a 2x Ø150 mm. Dále zde budou provedeny 4 prostupy skrze podlahu do 1.PP. Jde o kruhové prostupy o průměrech 3x Ø400 mm a 1x Ø250 mm._x000D_
Případné netěsnosti budou vyplněny a zapraveny. Přesná pozice prostupů je patrná z výkresové dokumentace._x000D_
_Prefabrikovaná nádrž: 2x prostup ∅ 350 mm skrz zákrytovou desku, 1x prostup ∅400 mm skrz stěnu nádrže_x000D_
Případné netěsnosti budou vyplněny a zapraveny. Přesná pozice prostupů je patrná z výkresové dokumentace._x000D_
_x000D_
_Podrobné specifikace jsou uvedeny v Poznámkách (legendy) v jednotlivých částech výkresové dokumentace._x000D_
_x000D_
_Prostupy v konstrukcích: Budou provedeny odvrtávky pro nové technologické potrubí a kabelová vedení elektro. Odvrtávky prostupů pro technologii i elektra jsou zakresleny orientačně. Přesné rozměry a umístění upřesní dodavatel technologie na základě zpracované dílenské dokumentace. Pro nová kabelová vedení elektro budou prostupy odvrtány na stavbě na základě upřesněných požadavků konkrétního dodavatele části elektro – dodávka elektro. Prostupy pro potrubí technologie pod vodní hladinou budou utěsněny pomocí segmentového těsnění – dodávka technologie; prostupy nad vodní hladinou budou utěsněny pomocí výrobků stavební chemie._x000D_
Nevyužité prostupy budou zaslepeny._x000D_
_x000D_
_Během betonáže budou osazeny jednotlivé zámečnické výrobky – chráničky, prostupové kusy, rámy poklopů atd._x000D_
_x000D_
</t>
  </si>
  <si>
    <t>Komunikace</t>
  </si>
  <si>
    <t>53</t>
  </si>
  <si>
    <t>637211112</t>
  </si>
  <si>
    <t>Okapový chodník z betonových dlaždic tl 60 mm na MC 10</t>
  </si>
  <si>
    <t>516891443</t>
  </si>
  <si>
    <t>Poznámka k položce:_x000D_
Okapový chodník z dlaždic betonových do cementové malty MC-10 se zalitím spár cementovou maltou, tl. dlaždic 60 mm</t>
  </si>
  <si>
    <t>54</t>
  </si>
  <si>
    <t>635111215</t>
  </si>
  <si>
    <t>Podsyp ze štěrkopísku se zhutněním</t>
  </si>
  <si>
    <t>928248977</t>
  </si>
  <si>
    <t>Poznámka k položce:_x000D_
Podsyp ze štěrkopísku, písku nebo kameniva se zhutněním</t>
  </si>
  <si>
    <t>8,0*0,5*0,2 "dl*š*tl_Okapový chodník_Prefabrik.Nádrž</t>
  </si>
  <si>
    <t>55</t>
  </si>
  <si>
    <t>919726123</t>
  </si>
  <si>
    <t>Geotextilie pro ochranu, separaci a filtraci netkaná měrná hm přes 300 do 500 g/m2</t>
  </si>
  <si>
    <t>-1511447675</t>
  </si>
  <si>
    <t>4,0*1,25 "m2*koef.Přesahy</t>
  </si>
  <si>
    <t>56</t>
  </si>
  <si>
    <t>916231213</t>
  </si>
  <si>
    <t>Osazení chodníkového obrubníku betonového stojatého s boční opěrou do lože z betonu prostého;</t>
  </si>
  <si>
    <t>327641504</t>
  </si>
  <si>
    <t>Poznámka k položce:_x000D_
_Betonové (kamenné) obruby budou uloženy do betonového lože C16/20 tl. min. 100 mm s boční opěrou se zaspárováním CM</t>
  </si>
  <si>
    <t>57</t>
  </si>
  <si>
    <t>59217017</t>
  </si>
  <si>
    <t>obrubník betonový chodníkový 1000x100x250mm</t>
  </si>
  <si>
    <t>-1836298291</t>
  </si>
  <si>
    <t>Úpravy povrchu, podlahy, osazení</t>
  </si>
  <si>
    <t>58</t>
  </si>
  <si>
    <t>632450131</t>
  </si>
  <si>
    <t>Vyrovnávací cementová stěrka tl. 20 mm - Podlaha 1.NP;</t>
  </si>
  <si>
    <t>-187766791</t>
  </si>
  <si>
    <t>Poznámka k položce:_x000D_
_Podlahy:_x000D_
Veškeré použité cementové stěrky budou mít min. pevnost tlaku 20MPa a min. pevnost v tahu 5MPa.</t>
  </si>
  <si>
    <t>((1,8)+(2,05+0,5+0,5)+(1,8))*0,500 "((š)+dl.+dl.přesahy)+(š))*tl_Betonový základ pod technologii_POZN.16_Půdorys 1.NP</t>
  </si>
  <si>
    <t>(2,05+0,5+0,5)*0,410 "((š)+dl.+dl.přesahy)+(š))*tl_Betonový základ pod technologii_POZN.16_Půdorys 1.NP</t>
  </si>
  <si>
    <t>59</t>
  </si>
  <si>
    <t>777111141</t>
  </si>
  <si>
    <t>Vyčištění stávajících podlah před provedením vyrovnání cementovou stěrkou - Podlaha 1.NP;</t>
  </si>
  <si>
    <t>-1404855170</t>
  </si>
  <si>
    <t>Poznámka k položce:_x000D_
_Příprava podkladu před provedením podlah (např. otryskáním a vysátím)</t>
  </si>
  <si>
    <t>Trubní vedení</t>
  </si>
  <si>
    <t>60</t>
  </si>
  <si>
    <t>242111111</t>
  </si>
  <si>
    <t>Studna - perforovaná trubka obalená geotextilií DN 500 (možnost několikanásobného využití);</t>
  </si>
  <si>
    <t>1533818575</t>
  </si>
  <si>
    <t xml:space="preserve">Poznámka k položce:_x000D_
_Snižování hladiny podzemní vody bude prováděno pomocí čerpacích jímek z trubky DN 500 se štěrbinovou perforací obalenou filtrační geotextílií 200g/m2, které budou budovány vždy před zahájením výkopových prací v trase rýhy_x000D_
</t>
  </si>
  <si>
    <t>(6,380+4,635+6,380+4,635)/(50,0*3) "(dl)/(dl.jednoho úseku*počet použití jedné studny)_Prefabrik.Nádrž</t>
  </si>
  <si>
    <t>61</t>
  </si>
  <si>
    <t>871218111</t>
  </si>
  <si>
    <t>Kladení drenážního potrubí z tvrdého PVC průměru do 90 mm</t>
  </si>
  <si>
    <t>1353115228</t>
  </si>
  <si>
    <t>6,380+4,635+6,380+4,635 "dl_Prefabrik.Nádrž</t>
  </si>
  <si>
    <t>62</t>
  </si>
  <si>
    <t>28611222</t>
  </si>
  <si>
    <t>trubka drenážní perforovaná PVC DN 80</t>
  </si>
  <si>
    <t>-835772410</t>
  </si>
  <si>
    <t>Ostatní konstrukce a práce-bourání</t>
  </si>
  <si>
    <t>63</t>
  </si>
  <si>
    <t>766622861</t>
  </si>
  <si>
    <t>Vyvěšení křídel plechových, dřevěných nebo plastových dveřních do 1,6 m2</t>
  </si>
  <si>
    <t>2082437975</t>
  </si>
  <si>
    <t>1 "kus_Jednokřídlé_Půdorys 1.NP</t>
  </si>
  <si>
    <t>64</t>
  </si>
  <si>
    <t>767641800</t>
  </si>
  <si>
    <t>Demontáž zárubní dveří odřezáním plochy do 2,5 m2</t>
  </si>
  <si>
    <t>-1745472037</t>
  </si>
  <si>
    <t>Poznámka k položce:_x000D_
včet. prahu</t>
  </si>
  <si>
    <t>65</t>
  </si>
  <si>
    <t>962081141</t>
  </si>
  <si>
    <t>Bourání příček ze skleněných tvárnic (luxfer) tl přes 100 do 150 mm</t>
  </si>
  <si>
    <t>-618246303</t>
  </si>
  <si>
    <t>3,180*3,640 "dl*v_Stěna ze skleněných tvárnic (luxfer)_Půdorys 1.NP</t>
  </si>
  <si>
    <t>66</t>
  </si>
  <si>
    <t>977211111</t>
  </si>
  <si>
    <t>Řezání stěnovou pilou betonových nebo ŽB kcí s výztuží průměru do 16 mm hl do 200 mm - Stávající Podlaha 1.PP</t>
  </si>
  <si>
    <t>-1018710349</t>
  </si>
  <si>
    <t>Poznámka k položce:_x000D_
_4.9 Prostupy: V 1.PP budou také upraveny již stávající čtvercové prostupy v podlaze. První prostup bude upraven z rozměru 890x890 mm na rozměr 890x1200 mm. Druhý prostup bude upraven z rozměru 880x880 mm na rozměr 880x1200 mm a třetí prostup bude upraven z rozměru 750x750 mm na rozměr 750x1200 mm._x000D_
Případné netěsnosti budou vyplněny a zapraveny. Přesná pozice prostupů je patrná z výkresové dokumentace.</t>
  </si>
  <si>
    <t>0,310+0,890+0,310 "š+dl+š_Rozšíření otvoru v podlaze_POZN.10_Půdorys 1.PP</t>
  </si>
  <si>
    <t>0,320+0,880+0,320 "š+dl+š_Rozšíření otvoru v podlaze_POZN.11_Půdorys 1.PP</t>
  </si>
  <si>
    <t>(0,375+0,750+0,375)+(0,075+0,750+0,075) "(š+dl+š)_Rozšíření otvoru v podlaze_POZN.12_Půdorys 1.PP</t>
  </si>
  <si>
    <t>67</t>
  </si>
  <si>
    <t>977211112</t>
  </si>
  <si>
    <t>Řezání stěnovou pilou betonových nebo ŽB kcí s výztuží průměru do 16 mm hl přes 200 do 350 mm - Stávající Podlaha 1.NP</t>
  </si>
  <si>
    <t>2037538168</t>
  </si>
  <si>
    <t>Poznámka k položce:_x000D_
_4.9 Prostupy: V 1.NP budou také upraveny již stávající čtvercové prostupy v podlaze. První prostup bude upraven z rozměru 890x890 mm na rozměr 890x1200 mm. Druhý prostup bude upraven z rozměru 880x880 mm na rozměr 880x1200 mm a třetí prostup bude upraven z rozměru 750x750 mm na rozměr 750x1200 mm._x000D_
Případné netěsnosti budou vyplněny a zapraveny. Přesná pozice prostupů je patrná z výkresové dokumentace.</t>
  </si>
  <si>
    <t>0,310+0,890+0,310 "š+dl+š_Rozšíření otvoru v podlaze_POZN.1_Půdorys 1.NP</t>
  </si>
  <si>
    <t>0,320+0,880+0,320 "š+dl+š_Rozšíření otvoru v podlaze_POZN.2_Půdorys 1.NP</t>
  </si>
  <si>
    <t>(0,375+0,750+0,375)+(0,075+0,750+0,075) "(š+dl+š)_Rozšíření otvoru v podlaze_POZN.3_Půdorys 1.NP</t>
  </si>
  <si>
    <t>68</t>
  </si>
  <si>
    <t>977211121</t>
  </si>
  <si>
    <t>Řezání stěnovou pilou kcí z cihel nebo tvárnic hl do 200 mm - Stávající Stěny 1.NP</t>
  </si>
  <si>
    <t>-1500240745</t>
  </si>
  <si>
    <t>0,140+0,140+1,490+0,140+0,350 "dl+v+dl+v+dl_Nový otvor pro Překlad pro dveře_Půdorys 1.NP</t>
  </si>
  <si>
    <t>2,020+1,000+2,020 "v+š+v_Nový otvor pro dveře_Půdorys 1.NP</t>
  </si>
  <si>
    <t>3,640+3,180+3,640 "v+dl+v_Stěna ze skleněných tvárnic (luxfer)_Půdorys 1.NP</t>
  </si>
  <si>
    <t>69</t>
  </si>
  <si>
    <t>977211122</t>
  </si>
  <si>
    <t>Řezání stěnovou pilou kcí z cihel nebo tvárnic hl přes 200 do 350 mm - Stávající Stěny 1.NP</t>
  </si>
  <si>
    <t>-381509675</t>
  </si>
  <si>
    <t>2,020+0,900+2,020 "v+š+v_Zazdění otvoru po stáv. dveřích_Půdorys 1.NP</t>
  </si>
  <si>
    <t>70</t>
  </si>
  <si>
    <t>981511111</t>
  </si>
  <si>
    <t>Demolice konstrukcí objektů zděných na MVC postupným rozebíráním - Stávající Stěny 1.NP</t>
  </si>
  <si>
    <t>1097886473</t>
  </si>
  <si>
    <t>1,490*0,150*0,140 "dl*tl*v_Nový otvor pro Překlad pro dveře_Půdorys 1.NP</t>
  </si>
  <si>
    <t>2,020*1,000+0,150 "v*š*tl_Nový otvor pro dveře_Půdorys 1.NP</t>
  </si>
  <si>
    <t>71</t>
  </si>
  <si>
    <t>981511114</t>
  </si>
  <si>
    <t>Demolice konstrukcí objektů z betonu železového postupným rozebíráním - Stávající Podlaha 1.NP a 1.PP;</t>
  </si>
  <si>
    <t>188601947</t>
  </si>
  <si>
    <t>Poznámka k položce:_x000D_
_4.9 Prostupy: V 1.NP budou také upraveny již stávající čtvercové prostupy v podlaze. První prostup bude upraven z rozměru 890x890 mm na rozměr 890x1200 mm. Druhý prostup bude upraven z rozměru 880x880 mm na rozměr 880x1200 mm a třetí prostup bude upraven z rozměru 750x750 mm na rozměr 750x1200 mm._x000D_
V 1.PP budou také upraveny již stávající čtvercové prostupy v podlaze. První prostup bude upraven z rozměru 890x890 mm na rozměr 890x1200 mm. Druhý prostup bude upraven z rozměru 880x880 mm na rozměr 880x1200 mm a třetí prostup bude upraven z rozměru 750x750 mm na rozměr 750x1200 mm._x000D_
Případné netěsnosti budou vyplněny a zapraveny. Přesná pozice prostupů je patrná z výkresové dokumentace.</t>
  </si>
  <si>
    <t>0,890*0,310*0,300 "dl*š*tl_Rozšíření otvoru v podlaze_POZN.1_Půdorys 1.NP</t>
  </si>
  <si>
    <t>0,880*0,320*0,300 "dl*š*tl_Rozšíření otvoru v podlaze_POZN.2_Půdorys 1.NP</t>
  </si>
  <si>
    <t>(0,750*0,375*0,300)+(0,750*0,075*0,300) "(dl*š*tl)_Rozšíření otvoru v podlaze_POZN.3_Půdorys 1.NP</t>
  </si>
  <si>
    <t>0,890*0,310*0,120 "dl*š*tl_Rozšíření otvoru v podlaze_POZN.10_Půdorys 1.PP</t>
  </si>
  <si>
    <t>0,880*0,320*0,120 "dl*š*tl_Rozšíření otvoru v podlaze_POZN.11_Půdorys 1.PP</t>
  </si>
  <si>
    <t>(0,750*0,375*0,120)+(0,750*0,075*0,120) "(dl*š*tl)_Rozšíření otvoru v podlaze_POZN.12_Půdorys 1.PP</t>
  </si>
  <si>
    <t>72</t>
  </si>
  <si>
    <t>632452421</t>
  </si>
  <si>
    <t>Vyspravení doplněním cementového potěru hlazeného (betonové mazaniny) pl přes 1 do 4 m2 tl do 20 mm;</t>
  </si>
  <si>
    <t>1309284419</t>
  </si>
  <si>
    <t>(0,310+0,890+0,310)*0,300 "(š+dl+š)*tl_Rozšíření otvoru v podlaze_POZN.1_Půdorys 1.NP</t>
  </si>
  <si>
    <t>(0,320+0,880+0,320)*0,300 "(š+dl+š)*tl_Rozšíření otvoru v podlaze_POZN.2_Půdorys 1.NP</t>
  </si>
  <si>
    <t>((0,375+0,750+0,375)+(0,075+0,750+0,075))*0,300 "((š+dl+š))*tl_Rozšíření otvoru v podlaze_POZN.3_Půdorys 1.NP</t>
  </si>
  <si>
    <t>(0,310+0,890+0,310)*0,120 "(š+dl+š)*tl_Rozšíření otvoru v podlaze_POZN.10_Půdorys 1.PP</t>
  </si>
  <si>
    <t>(0,320+0,880+0,320)*0,120 "(š+dl+š)*tl_Rozšíření otvoru v podlaze_POZN.11_Půdorys 1.PP</t>
  </si>
  <si>
    <t>((0,375+0,750+0,375)+(0,075+0,750+0,075))*0,120 "((š+dl+š))*tl_Rozšíření otvoru v podlaze_POZN.12_Půdorys 1.PP</t>
  </si>
  <si>
    <t>73</t>
  </si>
  <si>
    <t>945412111-R</t>
  </si>
  <si>
    <t>Mobilní montážní plošina (použití plošiny po dobu cca 2 měsíce)</t>
  </si>
  <si>
    <t>-2084428013</t>
  </si>
  <si>
    <t>74</t>
  </si>
  <si>
    <t>952903112</t>
  </si>
  <si>
    <t>Vyčištění objektů ČOV, nádrží, žlabů a kanálů při v do 3,5 m</t>
  </si>
  <si>
    <t>-58899634</t>
  </si>
  <si>
    <t>153,0 "pl_z Půdorysu 1.NP</t>
  </si>
  <si>
    <t>75</t>
  </si>
  <si>
    <t>952903119</t>
  </si>
  <si>
    <t>Příplatek za vyčištění prostor v nad 3,5 m u čištění objektů ČOV, nádrží, žlabů a kanálů</t>
  </si>
  <si>
    <t>-278049016</t>
  </si>
  <si>
    <t>997</t>
  </si>
  <si>
    <t>Přesun sutě</t>
  </si>
  <si>
    <t>76</t>
  </si>
  <si>
    <t>997002511</t>
  </si>
  <si>
    <t>Vodorovné přemístění suti a vybouraných hmot bez naložení ale se složením a urovnáním do 1 km</t>
  </si>
  <si>
    <t>1343451378</t>
  </si>
  <si>
    <t>77</t>
  </si>
  <si>
    <t>997002519</t>
  </si>
  <si>
    <t>Příplatek ZKD 1 km přemístění suti a vybouraných hmot</t>
  </si>
  <si>
    <t>656184482</t>
  </si>
  <si>
    <t>9,314*19 'Přepočtené koeficientem množství</t>
  </si>
  <si>
    <t>78</t>
  </si>
  <si>
    <t>997002611</t>
  </si>
  <si>
    <t>Nakládání suti a vybouraných hmot</t>
  </si>
  <si>
    <t>-899148445</t>
  </si>
  <si>
    <t>79</t>
  </si>
  <si>
    <t>997013631</t>
  </si>
  <si>
    <t>Poplatek za uložení na skládce (skládkovné) stavebního odpadu směsného kód odpadu 17 09 04</t>
  </si>
  <si>
    <t>-282731719</t>
  </si>
  <si>
    <t>0,003</t>
  </si>
  <si>
    <t>0,023+0,013+1,736</t>
  </si>
  <si>
    <t>80</t>
  </si>
  <si>
    <t>997013861</t>
  </si>
  <si>
    <t>Poplatek za uložení stavebního odpadu na recyklační skládce (skládkovné) z prostého betonu kód odpadu 17 01 01</t>
  </si>
  <si>
    <t>1986384927</t>
  </si>
  <si>
    <t>1,020+1,640</t>
  </si>
  <si>
    <t>81</t>
  </si>
  <si>
    <t>997013862</t>
  </si>
  <si>
    <t>Poplatek za uložení stavebního odpadu na recyklační skládce (skládkovné) z armovaného betonu kód odpadu 17 01 01</t>
  </si>
  <si>
    <t>-1705196380</t>
  </si>
  <si>
    <t>0,906</t>
  </si>
  <si>
    <t>82</t>
  </si>
  <si>
    <t>997013863</t>
  </si>
  <si>
    <t>Poplatek za uložení stavebního odpadu na recyklační skládce (skládkovné) cihelného kód odpadu 17 01 02</t>
  </si>
  <si>
    <t>-1970066750</t>
  </si>
  <si>
    <t>3,973</t>
  </si>
  <si>
    <t>998</t>
  </si>
  <si>
    <t>Přesun hmot</t>
  </si>
  <si>
    <t>83</t>
  </si>
  <si>
    <t>998012021</t>
  </si>
  <si>
    <t>Přesun hmot v do 6 m</t>
  </si>
  <si>
    <t>185490010</t>
  </si>
  <si>
    <t>PSV</t>
  </si>
  <si>
    <t>Práce a dodávky PSV</t>
  </si>
  <si>
    <t>766</t>
  </si>
  <si>
    <t>Konstrukce truhlářské</t>
  </si>
  <si>
    <t>84</t>
  </si>
  <si>
    <t>766660002</t>
  </si>
  <si>
    <t>Z01 Montáž dveřních křídel otvíravých jednokřídlových š přes 0,8 m do ocelové zárubně</t>
  </si>
  <si>
    <t>-1251632468</t>
  </si>
  <si>
    <t>85</t>
  </si>
  <si>
    <t>4163003997</t>
  </si>
  <si>
    <t>Z01 dveře vnitřní ocelové, otvíravé, plné, levé, jednokřídlové rozm. 900*1970 mm šedé;</t>
  </si>
  <si>
    <t>1227177502</t>
  </si>
  <si>
    <t xml:space="preserve">Poznámka k položce:_x000D_
Nátěr: povrchová úprava dle technologie výrobce._x000D_
Barva: šedá, dle vzorníku výrobce barevné provedení dle předloženého vzorku výrobcem po odsouhlasení investorem._x000D_
Kování: závěsy dle výrobce, zámek vložkový, vrchní kování s dělenými štíty na obou stranách klika, barevné provedení a typ kování bude konzultován s investorem projektu._x000D_
_x000D_
Výběr typu a povrchové úpravy bude potvrzen investorem. </t>
  </si>
  <si>
    <t>86</t>
  </si>
  <si>
    <t>642942611</t>
  </si>
  <si>
    <t>Z01 Osazování zárubní nebo rámů dveřních kovových do 2,5 m2</t>
  </si>
  <si>
    <t>1653924626</t>
  </si>
  <si>
    <t>Poznámka k položce:_x000D_
Osazování zárubní nebo rámů kovových dveřních lisovaných nebo z úhelníků bez dveřních křídel na montážní pěnu, plochy otvoru do 2,5 m2</t>
  </si>
  <si>
    <t>87</t>
  </si>
  <si>
    <t>55331488</t>
  </si>
  <si>
    <t>Z01 zárubeň jednokřídlá ocelová pro zdění tl stěny 110-150mm rozměru 900/1970, 2100mm;</t>
  </si>
  <si>
    <t>-120913907</t>
  </si>
  <si>
    <t>Poznámka k položce:_x000D_
_Včetně ocelové rámové zárubně tl. cca 50 mm._x000D_
Včetně Po osazení zárubně montážní spáru řádně utěsnit a zapravit v povrchové úpravě._x000D_
Vybranému dodavateli dveří a zárubně přizpůsobit provedení stavebního otvoru - ověřit před realizací otvoru!</t>
  </si>
  <si>
    <t>767</t>
  </si>
  <si>
    <t>Konstrukce zámečnické</t>
  </si>
  <si>
    <t>88</t>
  </si>
  <si>
    <t>767835003</t>
  </si>
  <si>
    <t>Montáž nástěnných žebříků z kompozitů kotvených do železobetonu</t>
  </si>
  <si>
    <t>1867268344</t>
  </si>
  <si>
    <t>3,0 "m_Prefabrik.Nádrž</t>
  </si>
  <si>
    <t>89</t>
  </si>
  <si>
    <t>63126082</t>
  </si>
  <si>
    <t>žebřík nástěnný kompozitní 50x50/400mm</t>
  </si>
  <si>
    <t>-904011576</t>
  </si>
  <si>
    <t>784</t>
  </si>
  <si>
    <t>Dokončovací práce</t>
  </si>
  <si>
    <t>90</t>
  </si>
  <si>
    <t>622521032</t>
  </si>
  <si>
    <t>D+M Vyspravení poškozených míst omítek a maleb, s očištěním a odmaštěním a zatřením - Tenkovrstvá silikátová zrnitá omítka rýhovaná tl. 3,0 mm; včetně penetrace; požadovaný barevný odstín (přesný typ omítky bude určen dle stávající) - Vnější fasádní stěny</t>
  </si>
  <si>
    <t>1266365306</t>
  </si>
  <si>
    <t>Poznámka k položce:_x000D_
_4.9 Prostupy: V 1.NP bude provedeno 5 prostupů skrze obvodové stěny. Jde o kruhové prostupy o průměrech 2x Ø350 mm, 1x Ø500 mm, 1x Ø250 mm a 1x Ø150 mm. Případné netěsnosti budou vyplněny a zapraveny. Přesná pozice prostupů je patrná z výkresové dokumentace.</t>
  </si>
  <si>
    <t>91</t>
  </si>
  <si>
    <t>9334-R.1</t>
  </si>
  <si>
    <t>D+M Vyspravení poškozených míst omítek a maleb, s očištěním a odmaštěním, opravy vápenocementovou štukovou omítkou, zatření spár, uzavření bezprašným nátěrem - Vnitřní stěny;</t>
  </si>
  <si>
    <t>-2122962448</t>
  </si>
  <si>
    <t>Poznámka k položce:_x000D_
_Omítky stěn:_x000D_
V případě poškození stávajících omítek se provede oprava vápenocementovou štukovou omítkou._x000D_
_x000D_
_4.9 Prostupy: V 1.NP bude provedeno 5 prostupů skrze obvodové stěny. Jde o kruhové prostupy o průměrech 2x Ø350 mm, 1x Ø500 mm, 1x Ø250 mm a 1x Ø150 mm. Případné netěsnosti budou vyplněny a zapraveny. Přesná pozice prostupů je patrná z výkresové dokumentace.</t>
  </si>
  <si>
    <t>92</t>
  </si>
  <si>
    <t>784111001</t>
  </si>
  <si>
    <t>Oprášení (ometení ) podkladu v místnostech - Vnitřní stěny</t>
  </si>
  <si>
    <t>2137552951</t>
  </si>
  <si>
    <t>93</t>
  </si>
  <si>
    <t>784181131</t>
  </si>
  <si>
    <t>Fungicidní jednonásobná bezbarvá penetrace podkladu v místnostech - Vnitřní stěny;</t>
  </si>
  <si>
    <t>-1959321165</t>
  </si>
  <si>
    <t>Poznámka k položce:_x000D_
_Malby:_x000D_
V případě poškození stávající malby dojde v místě poškození a stavebního zapravení k výmalbě – malba vnitřní disperzní (2x) s použitím hloubkové penetrace. Je zakázáno používat nátěrové hmoty obsahující vápno, vodní sklo a silikáty._x000D_
_x000D_
_4.9 Prostupy: V 1.NP bude provedeno 5 prostupů skrze obvodové stěny. Jde o kruhové prostupy o průměrech 2x Ø350 mm, 1x Ø500 mm, 1x Ø250 mm a 1x Ø150 mm. Případné netěsnosti budou vyplněny a zapraveny. Přesná pozice prostupů je patrná z výkresové dokumentace.</t>
  </si>
  <si>
    <t>94</t>
  </si>
  <si>
    <t>784331001</t>
  </si>
  <si>
    <t>Dvojnásobné bílé protiplísňové malby v místnostech v do 3,80 m - Vnitřní stěny;</t>
  </si>
  <si>
    <t>1025208640</t>
  </si>
  <si>
    <t>VON - Vedlejší a Ostatní náklady</t>
  </si>
  <si>
    <t>VRN - Vedlejší a Ostatní rozpočtové náklady</t>
  </si>
  <si>
    <t xml:space="preserve">    VRN3 - Vedlejší náklady</t>
  </si>
  <si>
    <t xml:space="preserve">    VRN9 - Ostatní náklady</t>
  </si>
  <si>
    <t>VRN</t>
  </si>
  <si>
    <t>Vedlejší a Ostatní rozpočtové náklady</t>
  </si>
  <si>
    <t>VRN3</t>
  </si>
  <si>
    <t>Vedlejší náklady</t>
  </si>
  <si>
    <t>030001000</t>
  </si>
  <si>
    <t>Vedlejší náklady (2,0% ze ZRN)</t>
  </si>
  <si>
    <t>kpl</t>
  </si>
  <si>
    <t>1024</t>
  </si>
  <si>
    <t>2120780331</t>
  </si>
  <si>
    <t>Poznámka k položce:_x000D_
_Základní rozdělení průvodních činností a vedlejších nákladů zařízení staveniště</t>
  </si>
  <si>
    <t>VRN9</t>
  </si>
  <si>
    <t>Ostatní náklady</t>
  </si>
  <si>
    <t>090001000</t>
  </si>
  <si>
    <t>Ostatní náklady (3,0% ze ZRN)</t>
  </si>
  <si>
    <t>262144</t>
  </si>
  <si>
    <t>452048359</t>
  </si>
  <si>
    <t>Poznámka k položce:_x000D_
_Základní rozdělení průvodních činností a nákladů ostatní náklady</t>
  </si>
  <si>
    <t>5*(1,0*1,0) "počet*(dl*v)_pro Prostupy prům.150mm až 500mm_Půdorys 1.NP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</si>
</sst>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7" customHeight="1">
      <c r="AR2" s="196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7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20"/>
      <c r="BE5" s="224" t="s">
        <v>15</v>
      </c>
      <c r="BS5" s="17" t="s">
        <v>6</v>
      </c>
    </row>
    <row r="6" spans="1:74" ht="37" customHeight="1">
      <c r="B6" s="20"/>
      <c r="D6" s="26" t="s">
        <v>16</v>
      </c>
      <c r="K6" s="22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20"/>
      <c r="BE6" s="225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25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25"/>
      <c r="BS8" s="17" t="s">
        <v>6</v>
      </c>
    </row>
    <row r="9" spans="1:74" ht="14.4" customHeight="1">
      <c r="B9" s="20"/>
      <c r="AR9" s="20"/>
      <c r="BE9" s="225"/>
      <c r="BS9" s="17" t="s">
        <v>6</v>
      </c>
    </row>
    <row r="10" spans="1:74" ht="12" customHeight="1">
      <c r="B10" s="20"/>
      <c r="D10" s="27" t="s">
        <v>26</v>
      </c>
      <c r="AK10" s="27" t="s">
        <v>27</v>
      </c>
      <c r="AN10" s="25" t="s">
        <v>28</v>
      </c>
      <c r="AR10" s="20"/>
      <c r="BE10" s="225"/>
      <c r="BS10" s="17" t="s">
        <v>6</v>
      </c>
    </row>
    <row r="11" spans="1:74" ht="18.5" customHeight="1">
      <c r="B11" s="20"/>
      <c r="E11" s="25" t="s">
        <v>29</v>
      </c>
      <c r="AK11" s="27" t="s">
        <v>30</v>
      </c>
      <c r="AN11" s="25" t="s">
        <v>31</v>
      </c>
      <c r="AR11" s="20"/>
      <c r="BE11" s="225"/>
      <c r="BS11" s="17" t="s">
        <v>6</v>
      </c>
    </row>
    <row r="12" spans="1:74" ht="7" customHeight="1">
      <c r="B12" s="20"/>
      <c r="AR12" s="20"/>
      <c r="BE12" s="225"/>
      <c r="BS12" s="17" t="s">
        <v>6</v>
      </c>
    </row>
    <row r="13" spans="1:74" ht="12" customHeight="1">
      <c r="B13" s="20"/>
      <c r="D13" s="27" t="s">
        <v>32</v>
      </c>
      <c r="AK13" s="27" t="s">
        <v>27</v>
      </c>
      <c r="AN13" s="29" t="s">
        <v>33</v>
      </c>
      <c r="AR13" s="20"/>
      <c r="BE13" s="225"/>
      <c r="BS13" s="17" t="s">
        <v>6</v>
      </c>
    </row>
    <row r="14" spans="1:74" ht="12.5">
      <c r="B14" s="20"/>
      <c r="E14" s="229" t="s">
        <v>33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7" t="s">
        <v>30</v>
      </c>
      <c r="AN14" s="29" t="s">
        <v>33</v>
      </c>
      <c r="AR14" s="20"/>
      <c r="BE14" s="225"/>
      <c r="BS14" s="17" t="s">
        <v>6</v>
      </c>
    </row>
    <row r="15" spans="1:74" ht="7" customHeight="1">
      <c r="B15" s="20"/>
      <c r="AR15" s="20"/>
      <c r="BE15" s="225"/>
      <c r="BS15" s="17" t="s">
        <v>3</v>
      </c>
    </row>
    <row r="16" spans="1:74" ht="12" customHeight="1">
      <c r="B16" s="20"/>
      <c r="D16" s="27" t="s">
        <v>34</v>
      </c>
      <c r="AK16" s="27" t="s">
        <v>27</v>
      </c>
      <c r="AN16" s="25" t="s">
        <v>35</v>
      </c>
      <c r="AR16" s="20"/>
      <c r="BE16" s="225"/>
      <c r="BS16" s="17" t="s">
        <v>3</v>
      </c>
    </row>
    <row r="17" spans="2:71" ht="18.5" customHeight="1">
      <c r="B17" s="20"/>
      <c r="E17" s="25" t="s">
        <v>36</v>
      </c>
      <c r="AK17" s="27" t="s">
        <v>30</v>
      </c>
      <c r="AN17" s="25" t="s">
        <v>37</v>
      </c>
      <c r="AR17" s="20"/>
      <c r="BE17" s="225"/>
      <c r="BS17" s="17" t="s">
        <v>38</v>
      </c>
    </row>
    <row r="18" spans="2:71" ht="7" customHeight="1">
      <c r="B18" s="20"/>
      <c r="AR18" s="20"/>
      <c r="BE18" s="225"/>
      <c r="BS18" s="17" t="s">
        <v>6</v>
      </c>
    </row>
    <row r="19" spans="2:71" ht="12" customHeight="1">
      <c r="B19" s="20"/>
      <c r="D19" s="27" t="s">
        <v>39</v>
      </c>
      <c r="AK19" s="27" t="s">
        <v>27</v>
      </c>
      <c r="AN19" s="25" t="s">
        <v>35</v>
      </c>
      <c r="AR19" s="20"/>
      <c r="BE19" s="225"/>
      <c r="BS19" s="17" t="s">
        <v>6</v>
      </c>
    </row>
    <row r="20" spans="2:71" ht="18.5" customHeight="1">
      <c r="B20" s="20"/>
      <c r="E20" s="25" t="s">
        <v>36</v>
      </c>
      <c r="AK20" s="27" t="s">
        <v>30</v>
      </c>
      <c r="AN20" s="25" t="s">
        <v>37</v>
      </c>
      <c r="AR20" s="20"/>
      <c r="BE20" s="225"/>
      <c r="BS20" s="17" t="s">
        <v>38</v>
      </c>
    </row>
    <row r="21" spans="2:71" ht="7" customHeight="1">
      <c r="B21" s="20"/>
      <c r="AR21" s="20"/>
      <c r="BE21" s="225"/>
    </row>
    <row r="22" spans="2:71" ht="12" customHeight="1">
      <c r="B22" s="20"/>
      <c r="D22" s="27" t="s">
        <v>40</v>
      </c>
      <c r="AR22" s="20"/>
      <c r="BE22" s="225"/>
    </row>
    <row r="23" spans="2:71" ht="16.5" customHeight="1">
      <c r="B23" s="20"/>
      <c r="E23" s="231" t="s">
        <v>41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20"/>
      <c r="BE23" s="225"/>
    </row>
    <row r="24" spans="2:71" ht="7" customHeight="1">
      <c r="B24" s="20"/>
      <c r="AR24" s="20"/>
      <c r="BE24" s="225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5"/>
    </row>
    <row r="26" spans="2:71" s="1" customFormat="1" ht="25.9" customHeight="1">
      <c r="B26" s="32"/>
      <c r="D26" s="33" t="s">
        <v>42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2">
        <f>ROUND(AG94,2)</f>
        <v>0</v>
      </c>
      <c r="AL26" s="233"/>
      <c r="AM26" s="233"/>
      <c r="AN26" s="233"/>
      <c r="AO26" s="233"/>
      <c r="AR26" s="32"/>
      <c r="BE26" s="225"/>
    </row>
    <row r="27" spans="2:71" s="1" customFormat="1" ht="7" customHeight="1">
      <c r="B27" s="32"/>
      <c r="AR27" s="32"/>
      <c r="BE27" s="225"/>
    </row>
    <row r="28" spans="2:71" s="1" customFormat="1" ht="12.5">
      <c r="B28" s="32"/>
      <c r="L28" s="234" t="s">
        <v>43</v>
      </c>
      <c r="M28" s="234"/>
      <c r="N28" s="234"/>
      <c r="O28" s="234"/>
      <c r="P28" s="234"/>
      <c r="W28" s="234" t="s">
        <v>44</v>
      </c>
      <c r="X28" s="234"/>
      <c r="Y28" s="234"/>
      <c r="Z28" s="234"/>
      <c r="AA28" s="234"/>
      <c r="AB28" s="234"/>
      <c r="AC28" s="234"/>
      <c r="AD28" s="234"/>
      <c r="AE28" s="234"/>
      <c r="AK28" s="234" t="s">
        <v>45</v>
      </c>
      <c r="AL28" s="234"/>
      <c r="AM28" s="234"/>
      <c r="AN28" s="234"/>
      <c r="AO28" s="234"/>
      <c r="AR28" s="32"/>
      <c r="BE28" s="225"/>
    </row>
    <row r="29" spans="2:71" s="2" customFormat="1" ht="14.4" customHeight="1">
      <c r="B29" s="36"/>
      <c r="D29" s="27" t="s">
        <v>46</v>
      </c>
      <c r="F29" s="27" t="s">
        <v>47</v>
      </c>
      <c r="L29" s="219">
        <v>0.21</v>
      </c>
      <c r="M29" s="218"/>
      <c r="N29" s="218"/>
      <c r="O29" s="218"/>
      <c r="P29" s="218"/>
      <c r="W29" s="217">
        <f>ROUND(AZ94, 2)</f>
        <v>0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ROUND(AV94, 2)</f>
        <v>0</v>
      </c>
      <c r="AL29" s="218"/>
      <c r="AM29" s="218"/>
      <c r="AN29" s="218"/>
      <c r="AO29" s="218"/>
      <c r="AR29" s="36"/>
      <c r="BE29" s="226"/>
    </row>
    <row r="30" spans="2:71" s="2" customFormat="1" ht="14.4" customHeight="1">
      <c r="B30" s="36"/>
      <c r="F30" s="27" t="s">
        <v>48</v>
      </c>
      <c r="L30" s="219">
        <v>0.12</v>
      </c>
      <c r="M30" s="218"/>
      <c r="N30" s="218"/>
      <c r="O30" s="218"/>
      <c r="P30" s="218"/>
      <c r="W30" s="217">
        <f>ROUND(BA94, 2)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ROUND(AW94, 2)</f>
        <v>0</v>
      </c>
      <c r="AL30" s="218"/>
      <c r="AM30" s="218"/>
      <c r="AN30" s="218"/>
      <c r="AO30" s="218"/>
      <c r="AR30" s="36"/>
      <c r="BE30" s="226"/>
    </row>
    <row r="31" spans="2:71" s="2" customFormat="1" ht="14.4" hidden="1" customHeight="1">
      <c r="B31" s="36"/>
      <c r="F31" s="27" t="s">
        <v>49</v>
      </c>
      <c r="L31" s="219">
        <v>0.21</v>
      </c>
      <c r="M31" s="218"/>
      <c r="N31" s="218"/>
      <c r="O31" s="218"/>
      <c r="P31" s="218"/>
      <c r="W31" s="217">
        <f>ROUND(BB94,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36"/>
      <c r="BE31" s="226"/>
    </row>
    <row r="32" spans="2:71" s="2" customFormat="1" ht="14.4" hidden="1" customHeight="1">
      <c r="B32" s="36"/>
      <c r="F32" s="27" t="s">
        <v>50</v>
      </c>
      <c r="L32" s="219">
        <v>0.12</v>
      </c>
      <c r="M32" s="218"/>
      <c r="N32" s="218"/>
      <c r="O32" s="218"/>
      <c r="P32" s="218"/>
      <c r="W32" s="217">
        <f>ROUND(BC94,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36"/>
      <c r="BE32" s="226"/>
    </row>
    <row r="33" spans="2:57" s="2" customFormat="1" ht="14.4" hidden="1" customHeight="1">
      <c r="B33" s="36"/>
      <c r="F33" s="27" t="s">
        <v>51</v>
      </c>
      <c r="L33" s="219">
        <v>0</v>
      </c>
      <c r="M33" s="218"/>
      <c r="N33" s="218"/>
      <c r="O33" s="218"/>
      <c r="P33" s="218"/>
      <c r="W33" s="217">
        <f>ROUND(BD94,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36"/>
      <c r="BE33" s="226"/>
    </row>
    <row r="34" spans="2:57" s="1" customFormat="1" ht="7" customHeight="1">
      <c r="B34" s="32"/>
      <c r="AR34" s="32"/>
      <c r="BE34" s="225"/>
    </row>
    <row r="35" spans="2:57" s="1" customFormat="1" ht="25.9" customHeight="1">
      <c r="B35" s="32"/>
      <c r="C35" s="37"/>
      <c r="D35" s="38" t="s">
        <v>52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53</v>
      </c>
      <c r="U35" s="39"/>
      <c r="V35" s="39"/>
      <c r="W35" s="39"/>
      <c r="X35" s="220" t="s">
        <v>54</v>
      </c>
      <c r="Y35" s="221"/>
      <c r="Z35" s="221"/>
      <c r="AA35" s="221"/>
      <c r="AB35" s="221"/>
      <c r="AC35" s="39"/>
      <c r="AD35" s="39"/>
      <c r="AE35" s="39"/>
      <c r="AF35" s="39"/>
      <c r="AG35" s="39"/>
      <c r="AH35" s="39"/>
      <c r="AI35" s="39"/>
      <c r="AJ35" s="39"/>
      <c r="AK35" s="222">
        <f>SUM(AK26:AK33)</f>
        <v>0</v>
      </c>
      <c r="AL35" s="221"/>
      <c r="AM35" s="221"/>
      <c r="AN35" s="221"/>
      <c r="AO35" s="223"/>
      <c r="AP35" s="37"/>
      <c r="AQ35" s="37"/>
      <c r="AR35" s="32"/>
    </row>
    <row r="36" spans="2:57" s="1" customFormat="1" ht="7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55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56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5">
      <c r="B60" s="32"/>
      <c r="D60" s="43" t="s">
        <v>57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57</v>
      </c>
      <c r="AI60" s="34"/>
      <c r="AJ60" s="34"/>
      <c r="AK60" s="34"/>
      <c r="AL60" s="34"/>
      <c r="AM60" s="43" t="s">
        <v>58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">
      <c r="B64" s="32"/>
      <c r="D64" s="41" t="s">
        <v>59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60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5">
      <c r="B75" s="32"/>
      <c r="D75" s="43" t="s">
        <v>57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57</v>
      </c>
      <c r="AI75" s="34"/>
      <c r="AJ75" s="34"/>
      <c r="AK75" s="34"/>
      <c r="AL75" s="34"/>
      <c r="AM75" s="43" t="s">
        <v>58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7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5" customHeight="1">
      <c r="B82" s="32"/>
      <c r="C82" s="21" t="s">
        <v>61</v>
      </c>
      <c r="AR82" s="32"/>
    </row>
    <row r="83" spans="1:91" s="1" customFormat="1" ht="7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25008</v>
      </c>
      <c r="AR84" s="48"/>
    </row>
    <row r="85" spans="1:91" s="4" customFormat="1" ht="37" customHeight="1">
      <c r="B85" s="49"/>
      <c r="C85" s="50" t="s">
        <v>16</v>
      </c>
      <c r="L85" s="208" t="str">
        <f>K6</f>
        <v>ALFAGEN, Chladicí vody – úpravy stávajícího okruhu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R85" s="49"/>
    </row>
    <row r="86" spans="1:91" s="1" customFormat="1" ht="7" customHeight="1">
      <c r="B86" s="32"/>
      <c r="AR86" s="32"/>
    </row>
    <row r="87" spans="1:91" s="1" customFormat="1" ht="12" customHeight="1">
      <c r="B87" s="32"/>
      <c r="C87" s="27" t="s">
        <v>22</v>
      </c>
      <c r="L87" s="51" t="str">
        <f>IF(K8="","",K8)</f>
        <v>Břidličná</v>
      </c>
      <c r="AI87" s="27" t="s">
        <v>24</v>
      </c>
      <c r="AM87" s="210" t="str">
        <f>IF(AN8= "","",AN8)</f>
        <v>25. 4. 2025</v>
      </c>
      <c r="AN87" s="210"/>
      <c r="AR87" s="32"/>
    </row>
    <row r="88" spans="1:91" s="1" customFormat="1" ht="7" customHeight="1">
      <c r="B88" s="32"/>
      <c r="AR88" s="32"/>
    </row>
    <row r="89" spans="1:91" s="1" customFormat="1" ht="25.65" customHeight="1">
      <c r="B89" s="32"/>
      <c r="C89" s="27" t="s">
        <v>26</v>
      </c>
      <c r="L89" s="3" t="str">
        <f>IF(E11= "","",E11)</f>
        <v>HUTNÍ PROJEKT Frýdek-Místek a.s.</v>
      </c>
      <c r="AI89" s="27" t="s">
        <v>34</v>
      </c>
      <c r="AM89" s="211" t="str">
        <f>IF(E17="","",E17)</f>
        <v>Prospect,spol.s r.o.(ÚRS2025/1-KROS4)</v>
      </c>
      <c r="AN89" s="212"/>
      <c r="AO89" s="212"/>
      <c r="AP89" s="212"/>
      <c r="AR89" s="32"/>
      <c r="AS89" s="213" t="s">
        <v>62</v>
      </c>
      <c r="AT89" s="214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25.65" customHeight="1">
      <c r="B90" s="32"/>
      <c r="C90" s="27" t="s">
        <v>32</v>
      </c>
      <c r="L90" s="3" t="str">
        <f>IF(E14= "Vyplň údaj","",E14)</f>
        <v/>
      </c>
      <c r="AI90" s="27" t="s">
        <v>39</v>
      </c>
      <c r="AM90" s="211" t="str">
        <f>IF(E20="","",E20)</f>
        <v>Prospect,spol.s r.o.(ÚRS2025/1-KROS4)</v>
      </c>
      <c r="AN90" s="212"/>
      <c r="AO90" s="212"/>
      <c r="AP90" s="212"/>
      <c r="AR90" s="32"/>
      <c r="AS90" s="215"/>
      <c r="AT90" s="216"/>
      <c r="BD90" s="56"/>
    </row>
    <row r="91" spans="1:91" s="1" customFormat="1" ht="10.75" customHeight="1">
      <c r="B91" s="32"/>
      <c r="AR91" s="32"/>
      <c r="AS91" s="215"/>
      <c r="AT91" s="216"/>
      <c r="BD91" s="56"/>
    </row>
    <row r="92" spans="1:91" s="1" customFormat="1" ht="29.25" customHeight="1">
      <c r="B92" s="32"/>
      <c r="C92" s="203" t="s">
        <v>63</v>
      </c>
      <c r="D92" s="204"/>
      <c r="E92" s="204"/>
      <c r="F92" s="204"/>
      <c r="G92" s="204"/>
      <c r="H92" s="57"/>
      <c r="I92" s="205" t="s">
        <v>64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6" t="s">
        <v>65</v>
      </c>
      <c r="AH92" s="204"/>
      <c r="AI92" s="204"/>
      <c r="AJ92" s="204"/>
      <c r="AK92" s="204"/>
      <c r="AL92" s="204"/>
      <c r="AM92" s="204"/>
      <c r="AN92" s="205" t="s">
        <v>66</v>
      </c>
      <c r="AO92" s="204"/>
      <c r="AP92" s="207"/>
      <c r="AQ92" s="58" t="s">
        <v>67</v>
      </c>
      <c r="AR92" s="32"/>
      <c r="AS92" s="59" t="s">
        <v>68</v>
      </c>
      <c r="AT92" s="60" t="s">
        <v>69</v>
      </c>
      <c r="AU92" s="60" t="s">
        <v>70</v>
      </c>
      <c r="AV92" s="60" t="s">
        <v>71</v>
      </c>
      <c r="AW92" s="60" t="s">
        <v>72</v>
      </c>
      <c r="AX92" s="60" t="s">
        <v>73</v>
      </c>
      <c r="AY92" s="60" t="s">
        <v>74</v>
      </c>
      <c r="AZ92" s="60" t="s">
        <v>75</v>
      </c>
      <c r="BA92" s="60" t="s">
        <v>76</v>
      </c>
      <c r="BB92" s="60" t="s">
        <v>77</v>
      </c>
      <c r="BC92" s="60" t="s">
        <v>78</v>
      </c>
      <c r="BD92" s="61" t="s">
        <v>79</v>
      </c>
    </row>
    <row r="93" spans="1:91" s="1" customFormat="1" ht="10.75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80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1">
        <f>ROUND(SUM(AG95:AG96),2)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81</v>
      </c>
      <c r="BT94" s="72" t="s">
        <v>82</v>
      </c>
      <c r="BU94" s="73" t="s">
        <v>83</v>
      </c>
      <c r="BV94" s="72" t="s">
        <v>84</v>
      </c>
      <c r="BW94" s="72" t="s">
        <v>4</v>
      </c>
      <c r="BX94" s="72" t="s">
        <v>85</v>
      </c>
      <c r="CL94" s="72" t="s">
        <v>19</v>
      </c>
    </row>
    <row r="95" spans="1:91" s="6" customFormat="1" ht="16.5" customHeight="1">
      <c r="A95" s="74" t="s">
        <v>86</v>
      </c>
      <c r="B95" s="75"/>
      <c r="C95" s="76"/>
      <c r="D95" s="200" t="s">
        <v>87</v>
      </c>
      <c r="E95" s="200"/>
      <c r="F95" s="200"/>
      <c r="G95" s="200"/>
      <c r="H95" s="200"/>
      <c r="I95" s="77"/>
      <c r="J95" s="200" t="s">
        <v>88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'SO 05 - Stavební úpravy o...'!J30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78" t="s">
        <v>89</v>
      </c>
      <c r="AR95" s="75"/>
      <c r="AS95" s="79">
        <v>0</v>
      </c>
      <c r="AT95" s="80">
        <f>ROUND(SUM(AV95:AW95),2)</f>
        <v>0</v>
      </c>
      <c r="AU95" s="81">
        <f>'SO 05 - Stavební úpravy o...'!P130</f>
        <v>0</v>
      </c>
      <c r="AV95" s="80">
        <f>'SO 05 - Stavební úpravy o...'!J33</f>
        <v>0</v>
      </c>
      <c r="AW95" s="80">
        <f>'SO 05 - Stavební úpravy o...'!J34</f>
        <v>0</v>
      </c>
      <c r="AX95" s="80">
        <f>'SO 05 - Stavební úpravy o...'!J35</f>
        <v>0</v>
      </c>
      <c r="AY95" s="80">
        <f>'SO 05 - Stavební úpravy o...'!J36</f>
        <v>0</v>
      </c>
      <c r="AZ95" s="80">
        <f>'SO 05 - Stavební úpravy o...'!F33</f>
        <v>0</v>
      </c>
      <c r="BA95" s="80">
        <f>'SO 05 - Stavební úpravy o...'!F34</f>
        <v>0</v>
      </c>
      <c r="BB95" s="80">
        <f>'SO 05 - Stavební úpravy o...'!F35</f>
        <v>0</v>
      </c>
      <c r="BC95" s="80">
        <f>'SO 05 - Stavební úpravy o...'!F36</f>
        <v>0</v>
      </c>
      <c r="BD95" s="82">
        <f>'SO 05 - Stavební úpravy o...'!F37</f>
        <v>0</v>
      </c>
      <c r="BT95" s="83" t="s">
        <v>90</v>
      </c>
      <c r="BV95" s="83" t="s">
        <v>84</v>
      </c>
      <c r="BW95" s="83" t="s">
        <v>91</v>
      </c>
      <c r="BX95" s="83" t="s">
        <v>4</v>
      </c>
      <c r="CL95" s="83" t="s">
        <v>19</v>
      </c>
      <c r="CM95" s="83" t="s">
        <v>21</v>
      </c>
    </row>
    <row r="96" spans="1:91" s="6" customFormat="1" ht="16.5" customHeight="1">
      <c r="A96" s="74" t="s">
        <v>86</v>
      </c>
      <c r="B96" s="75"/>
      <c r="C96" s="76"/>
      <c r="D96" s="200" t="s">
        <v>92</v>
      </c>
      <c r="E96" s="200"/>
      <c r="F96" s="200"/>
      <c r="G96" s="200"/>
      <c r="H96" s="200"/>
      <c r="I96" s="77"/>
      <c r="J96" s="200" t="s">
        <v>93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198">
        <f>'VON - Vedlejší a Ostatní ...'!J30</f>
        <v>0</v>
      </c>
      <c r="AH96" s="199"/>
      <c r="AI96" s="199"/>
      <c r="AJ96" s="199"/>
      <c r="AK96" s="199"/>
      <c r="AL96" s="199"/>
      <c r="AM96" s="199"/>
      <c r="AN96" s="198">
        <f>SUM(AG96,AT96)</f>
        <v>0</v>
      </c>
      <c r="AO96" s="199"/>
      <c r="AP96" s="199"/>
      <c r="AQ96" s="78" t="s">
        <v>92</v>
      </c>
      <c r="AR96" s="75"/>
      <c r="AS96" s="84">
        <v>0</v>
      </c>
      <c r="AT96" s="85">
        <f>ROUND(SUM(AV96:AW96),2)</f>
        <v>0</v>
      </c>
      <c r="AU96" s="86">
        <f>'VON - Vedlejší a Ostatní ...'!P119</f>
        <v>0</v>
      </c>
      <c r="AV96" s="85">
        <f>'VON - Vedlejší a Ostatní ...'!J33</f>
        <v>0</v>
      </c>
      <c r="AW96" s="85">
        <f>'VON - Vedlejší a Ostatní ...'!J34</f>
        <v>0</v>
      </c>
      <c r="AX96" s="85">
        <f>'VON - Vedlejší a Ostatní ...'!J35</f>
        <v>0</v>
      </c>
      <c r="AY96" s="85">
        <f>'VON - Vedlejší a Ostatní ...'!J36</f>
        <v>0</v>
      </c>
      <c r="AZ96" s="85">
        <f>'VON - Vedlejší a Ostatní ...'!F33</f>
        <v>0</v>
      </c>
      <c r="BA96" s="85">
        <f>'VON - Vedlejší a Ostatní ...'!F34</f>
        <v>0</v>
      </c>
      <c r="BB96" s="85">
        <f>'VON - Vedlejší a Ostatní ...'!F35</f>
        <v>0</v>
      </c>
      <c r="BC96" s="85">
        <f>'VON - Vedlejší a Ostatní ...'!F36</f>
        <v>0</v>
      </c>
      <c r="BD96" s="87">
        <f>'VON - Vedlejší a Ostatní ...'!F37</f>
        <v>0</v>
      </c>
      <c r="BT96" s="83" t="s">
        <v>90</v>
      </c>
      <c r="BV96" s="83" t="s">
        <v>84</v>
      </c>
      <c r="BW96" s="83" t="s">
        <v>94</v>
      </c>
      <c r="BX96" s="83" t="s">
        <v>4</v>
      </c>
      <c r="CL96" s="83" t="s">
        <v>95</v>
      </c>
      <c r="CM96" s="83" t="s">
        <v>21</v>
      </c>
    </row>
    <row r="97" spans="2:44" s="1" customFormat="1" ht="30" customHeight="1">
      <c r="B97" s="32"/>
      <c r="AR97" s="32"/>
    </row>
    <row r="98" spans="2:44" s="1" customFormat="1" ht="7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SO 05 - Stavební úpravy o...'!C2" display="/" xr:uid="{00000000-0004-0000-0000-000000000000}"/>
    <hyperlink ref="A9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26"/>
  <sheetViews>
    <sheetView showGridLines="0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91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5" customHeight="1">
      <c r="B4" s="20"/>
      <c r="D4" s="21" t="s">
        <v>96</v>
      </c>
      <c r="L4" s="20"/>
      <c r="M4" s="88" t="s">
        <v>10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ALFAGEN, Chladicí vody – úpravy stávajícího okruhu</v>
      </c>
      <c r="F7" s="237"/>
      <c r="G7" s="237"/>
      <c r="H7" s="237"/>
      <c r="L7" s="20"/>
    </row>
    <row r="8" spans="2:46" s="1" customFormat="1" ht="12" customHeight="1">
      <c r="B8" s="32"/>
      <c r="D8" s="27" t="s">
        <v>97</v>
      </c>
      <c r="L8" s="32"/>
    </row>
    <row r="9" spans="2:46" s="1" customFormat="1" ht="16.5" customHeight="1">
      <c r="B9" s="32"/>
      <c r="E9" s="208" t="s">
        <v>98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21</v>
      </c>
      <c r="L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52" t="str">
        <f>'Rekapitulace stavby'!AN8</f>
        <v>25. 4. 2025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28</v>
      </c>
      <c r="L14" s="32"/>
    </row>
    <row r="15" spans="2:46" s="1" customFormat="1" ht="18" customHeight="1">
      <c r="B15" s="32"/>
      <c r="E15" s="25" t="s">
        <v>29</v>
      </c>
      <c r="I15" s="27" t="s">
        <v>30</v>
      </c>
      <c r="J15" s="25" t="s">
        <v>31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32</v>
      </c>
      <c r="I17" s="27" t="s">
        <v>27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7"/>
      <c r="G18" s="227"/>
      <c r="H18" s="227"/>
      <c r="I18" s="27" t="s">
        <v>30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34</v>
      </c>
      <c r="I20" s="27" t="s">
        <v>27</v>
      </c>
      <c r="J20" s="25" t="s">
        <v>35</v>
      </c>
      <c r="L20" s="32"/>
    </row>
    <row r="21" spans="2:12" s="1" customFormat="1" ht="18" customHeight="1">
      <c r="B21" s="32"/>
      <c r="E21" s="25" t="s">
        <v>36</v>
      </c>
      <c r="I21" s="27" t="s">
        <v>30</v>
      </c>
      <c r="J21" s="25" t="s">
        <v>37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39</v>
      </c>
      <c r="I23" s="27" t="s">
        <v>27</v>
      </c>
      <c r="J23" s="25" t="s">
        <v>35</v>
      </c>
      <c r="L23" s="32"/>
    </row>
    <row r="24" spans="2:12" s="1" customFormat="1" ht="18" customHeight="1">
      <c r="B24" s="32"/>
      <c r="E24" s="25" t="s">
        <v>36</v>
      </c>
      <c r="I24" s="27" t="s">
        <v>30</v>
      </c>
      <c r="J24" s="25" t="s">
        <v>37</v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40</v>
      </c>
      <c r="L26" s="32"/>
    </row>
    <row r="27" spans="2:12" s="7" customFormat="1" ht="16.5" customHeight="1">
      <c r="B27" s="89"/>
      <c r="E27" s="231" t="s">
        <v>1</v>
      </c>
      <c r="F27" s="231"/>
      <c r="G27" s="231"/>
      <c r="H27" s="231"/>
      <c r="L27" s="89"/>
    </row>
    <row r="28" spans="2:12" s="1" customFormat="1" ht="7" customHeight="1">
      <c r="B28" s="32"/>
      <c r="L28" s="32"/>
    </row>
    <row r="29" spans="2:12" s="1" customFormat="1" ht="7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42</v>
      </c>
      <c r="J30" s="66">
        <f>ROUND(J130, 2)</f>
        <v>0</v>
      </c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44</v>
      </c>
      <c r="I32" s="35" t="s">
        <v>43</v>
      </c>
      <c r="J32" s="35" t="s">
        <v>45</v>
      </c>
      <c r="L32" s="32"/>
    </row>
    <row r="33" spans="2:12" s="1" customFormat="1" ht="14.4" customHeight="1">
      <c r="B33" s="32"/>
      <c r="D33" s="55" t="s">
        <v>46</v>
      </c>
      <c r="E33" s="27" t="s">
        <v>47</v>
      </c>
      <c r="F33" s="91">
        <f>ROUND((SUM(BE130:BE425)),  2)</f>
        <v>0</v>
      </c>
      <c r="I33" s="92">
        <v>0.21</v>
      </c>
      <c r="J33" s="91">
        <f>ROUND(((SUM(BE130:BE425))*I33),  2)</f>
        <v>0</v>
      </c>
      <c r="L33" s="32"/>
    </row>
    <row r="34" spans="2:12" s="1" customFormat="1" ht="14.4" customHeight="1">
      <c r="B34" s="32"/>
      <c r="E34" s="27" t="s">
        <v>48</v>
      </c>
      <c r="F34" s="91">
        <f>ROUND((SUM(BF130:BF425)),  2)</f>
        <v>0</v>
      </c>
      <c r="I34" s="92">
        <v>0.12</v>
      </c>
      <c r="J34" s="91">
        <f>ROUND(((SUM(BF130:BF425))*I34),  2)</f>
        <v>0</v>
      </c>
      <c r="L34" s="32"/>
    </row>
    <row r="35" spans="2:12" s="1" customFormat="1" ht="14.4" hidden="1" customHeight="1">
      <c r="B35" s="32"/>
      <c r="E35" s="27" t="s">
        <v>49</v>
      </c>
      <c r="F35" s="91">
        <f>ROUND((SUM(BG130:BG425)),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50</v>
      </c>
      <c r="F36" s="91">
        <f>ROUND((SUM(BH130:BH425)),  2)</f>
        <v>0</v>
      </c>
      <c r="I36" s="92">
        <v>0.12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51</v>
      </c>
      <c r="F37" s="91">
        <f>ROUND((SUM(BI130:BI425)),  2)</f>
        <v>0</v>
      </c>
      <c r="I37" s="92">
        <v>0</v>
      </c>
      <c r="J37" s="91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3"/>
      <c r="D39" s="94" t="s">
        <v>52</v>
      </c>
      <c r="E39" s="57"/>
      <c r="F39" s="57"/>
      <c r="G39" s="95" t="s">
        <v>53</v>
      </c>
      <c r="H39" s="96" t="s">
        <v>54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55</v>
      </c>
      <c r="E50" s="42"/>
      <c r="F50" s="42"/>
      <c r="G50" s="41" t="s">
        <v>56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5">
      <c r="B61" s="32"/>
      <c r="D61" s="43" t="s">
        <v>57</v>
      </c>
      <c r="E61" s="34"/>
      <c r="F61" s="99" t="s">
        <v>58</v>
      </c>
      <c r="G61" s="43" t="s">
        <v>57</v>
      </c>
      <c r="H61" s="34"/>
      <c r="I61" s="34"/>
      <c r="J61" s="100" t="s">
        <v>58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">
      <c r="B65" s="32"/>
      <c r="D65" s="41" t="s">
        <v>59</v>
      </c>
      <c r="E65" s="42"/>
      <c r="F65" s="42"/>
      <c r="G65" s="41" t="s">
        <v>60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5">
      <c r="B76" s="32"/>
      <c r="D76" s="43" t="s">
        <v>57</v>
      </c>
      <c r="E76" s="34"/>
      <c r="F76" s="99" t="s">
        <v>58</v>
      </c>
      <c r="G76" s="43" t="s">
        <v>57</v>
      </c>
      <c r="H76" s="34"/>
      <c r="I76" s="34"/>
      <c r="J76" s="100" t="s">
        <v>58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>
      <c r="B82" s="32"/>
      <c r="C82" s="21" t="s">
        <v>99</v>
      </c>
      <c r="L82" s="32"/>
    </row>
    <row r="83" spans="2:47" s="1" customFormat="1" ht="7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ALFAGEN, Chladicí vody – úpravy stávajícího okruhu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97</v>
      </c>
      <c r="L86" s="32"/>
    </row>
    <row r="87" spans="2:47" s="1" customFormat="1" ht="16.5" customHeight="1">
      <c r="B87" s="32"/>
      <c r="E87" s="208" t="str">
        <f>E9</f>
        <v>SO 05 - Stavební úpravy okružní ČS</v>
      </c>
      <c r="F87" s="235"/>
      <c r="G87" s="235"/>
      <c r="H87" s="235"/>
      <c r="L87" s="32"/>
    </row>
    <row r="88" spans="2:47" s="1" customFormat="1" ht="7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Břidličná</v>
      </c>
      <c r="I89" s="27" t="s">
        <v>24</v>
      </c>
      <c r="J89" s="52" t="str">
        <f>IF(J12="","",J12)</f>
        <v>25. 4. 2025</v>
      </c>
      <c r="L89" s="32"/>
    </row>
    <row r="90" spans="2:47" s="1" customFormat="1" ht="7" customHeight="1">
      <c r="B90" s="32"/>
      <c r="L90" s="32"/>
    </row>
    <row r="91" spans="2:47" s="1" customFormat="1" ht="40" customHeight="1">
      <c r="B91" s="32"/>
      <c r="C91" s="27" t="s">
        <v>26</v>
      </c>
      <c r="F91" s="25" t="str">
        <f>E15</f>
        <v>HUTNÍ PROJEKT Frýdek-Místek a.s.</v>
      </c>
      <c r="I91" s="27" t="s">
        <v>34</v>
      </c>
      <c r="J91" s="30" t="str">
        <f>E21</f>
        <v>Prospect,spol.s r.o.(ÚRS2025/1-KROS4)</v>
      </c>
      <c r="L91" s="32"/>
    </row>
    <row r="92" spans="2:47" s="1" customFormat="1" ht="40" customHeight="1">
      <c r="B92" s="32"/>
      <c r="C92" s="27" t="s">
        <v>32</v>
      </c>
      <c r="F92" s="25" t="str">
        <f>IF(E18="","",E18)</f>
        <v>Vyplň údaj</v>
      </c>
      <c r="I92" s="27" t="s">
        <v>39</v>
      </c>
      <c r="J92" s="30" t="str">
        <f>E24</f>
        <v>Prospect,spol.s r.o.(ÚRS2025/1-KROS4)</v>
      </c>
      <c r="L92" s="32"/>
    </row>
    <row r="93" spans="2:47" s="1" customFormat="1" ht="10.25" customHeight="1">
      <c r="B93" s="32"/>
      <c r="L93" s="32"/>
    </row>
    <row r="94" spans="2:47" s="1" customFormat="1" ht="29.25" customHeight="1">
      <c r="B94" s="32"/>
      <c r="C94" s="101" t="s">
        <v>100</v>
      </c>
      <c r="D94" s="93"/>
      <c r="E94" s="93"/>
      <c r="F94" s="93"/>
      <c r="G94" s="93"/>
      <c r="H94" s="93"/>
      <c r="I94" s="93"/>
      <c r="J94" s="102" t="s">
        <v>101</v>
      </c>
      <c r="K94" s="93"/>
      <c r="L94" s="32"/>
    </row>
    <row r="95" spans="2:47" s="1" customFormat="1" ht="10.25" customHeight="1">
      <c r="B95" s="32"/>
      <c r="L95" s="32"/>
    </row>
    <row r="96" spans="2:47" s="1" customFormat="1" ht="22.75" customHeight="1">
      <c r="B96" s="32"/>
      <c r="C96" s="103" t="s">
        <v>102</v>
      </c>
      <c r="J96" s="66">
        <f>J130</f>
        <v>0</v>
      </c>
      <c r="L96" s="32"/>
      <c r="AU96" s="17" t="s">
        <v>103</v>
      </c>
    </row>
    <row r="97" spans="2:12" s="8" customFormat="1" ht="25" customHeight="1">
      <c r="B97" s="104"/>
      <c r="D97" s="105" t="s">
        <v>104</v>
      </c>
      <c r="E97" s="106"/>
      <c r="F97" s="106"/>
      <c r="G97" s="106"/>
      <c r="H97" s="106"/>
      <c r="I97" s="106"/>
      <c r="J97" s="107">
        <f>J131</f>
        <v>0</v>
      </c>
      <c r="L97" s="104"/>
    </row>
    <row r="98" spans="2:12" s="9" customFormat="1" ht="19.899999999999999" customHeight="1">
      <c r="B98" s="108"/>
      <c r="D98" s="109" t="s">
        <v>105</v>
      </c>
      <c r="E98" s="110"/>
      <c r="F98" s="110"/>
      <c r="G98" s="110"/>
      <c r="H98" s="110"/>
      <c r="I98" s="110"/>
      <c r="J98" s="111">
        <f>J132</f>
        <v>0</v>
      </c>
      <c r="L98" s="108"/>
    </row>
    <row r="99" spans="2:12" s="9" customFormat="1" ht="19.899999999999999" customHeight="1">
      <c r="B99" s="108"/>
      <c r="D99" s="109" t="s">
        <v>106</v>
      </c>
      <c r="E99" s="110"/>
      <c r="F99" s="110"/>
      <c r="G99" s="110"/>
      <c r="H99" s="110"/>
      <c r="I99" s="110"/>
      <c r="J99" s="111">
        <f>J217</f>
        <v>0</v>
      </c>
      <c r="L99" s="108"/>
    </row>
    <row r="100" spans="2:12" s="9" customFormat="1" ht="19.899999999999999" customHeight="1">
      <c r="B100" s="108"/>
      <c r="D100" s="109" t="s">
        <v>107</v>
      </c>
      <c r="E100" s="110"/>
      <c r="F100" s="110"/>
      <c r="G100" s="110"/>
      <c r="H100" s="110"/>
      <c r="I100" s="110"/>
      <c r="J100" s="111">
        <f>J227</f>
        <v>0</v>
      </c>
      <c r="L100" s="108"/>
    </row>
    <row r="101" spans="2:12" s="9" customFormat="1" ht="19.899999999999999" customHeight="1">
      <c r="B101" s="108"/>
      <c r="D101" s="109" t="s">
        <v>108</v>
      </c>
      <c r="E101" s="110"/>
      <c r="F101" s="110"/>
      <c r="G101" s="110"/>
      <c r="H101" s="110"/>
      <c r="I101" s="110"/>
      <c r="J101" s="111">
        <f>J283</f>
        <v>0</v>
      </c>
      <c r="L101" s="108"/>
    </row>
    <row r="102" spans="2:12" s="9" customFormat="1" ht="19.899999999999999" customHeight="1">
      <c r="B102" s="108"/>
      <c r="D102" s="109" t="s">
        <v>109</v>
      </c>
      <c r="E102" s="110"/>
      <c r="F102" s="110"/>
      <c r="G102" s="110"/>
      <c r="H102" s="110"/>
      <c r="I102" s="110"/>
      <c r="J102" s="111">
        <f>J298</f>
        <v>0</v>
      </c>
      <c r="L102" s="108"/>
    </row>
    <row r="103" spans="2:12" s="9" customFormat="1" ht="19.899999999999999" customHeight="1">
      <c r="B103" s="108"/>
      <c r="D103" s="109" t="s">
        <v>110</v>
      </c>
      <c r="E103" s="110"/>
      <c r="F103" s="110"/>
      <c r="G103" s="110"/>
      <c r="H103" s="110"/>
      <c r="I103" s="110"/>
      <c r="J103" s="111">
        <f>J312</f>
        <v>0</v>
      </c>
      <c r="L103" s="108"/>
    </row>
    <row r="104" spans="2:12" s="9" customFormat="1" ht="19.899999999999999" customHeight="1">
      <c r="B104" s="108"/>
      <c r="D104" s="109" t="s">
        <v>111</v>
      </c>
      <c r="E104" s="110"/>
      <c r="F104" s="110"/>
      <c r="G104" s="110"/>
      <c r="H104" s="110"/>
      <c r="I104" s="110"/>
      <c r="J104" s="111">
        <f>J321</f>
        <v>0</v>
      </c>
      <c r="L104" s="108"/>
    </row>
    <row r="105" spans="2:12" s="9" customFormat="1" ht="19.899999999999999" customHeight="1">
      <c r="B105" s="108"/>
      <c r="D105" s="109" t="s">
        <v>112</v>
      </c>
      <c r="E105" s="110"/>
      <c r="F105" s="110"/>
      <c r="G105" s="110"/>
      <c r="H105" s="110"/>
      <c r="I105" s="110"/>
      <c r="J105" s="111">
        <f>J378</f>
        <v>0</v>
      </c>
      <c r="L105" s="108"/>
    </row>
    <row r="106" spans="2:12" s="9" customFormat="1" ht="19.899999999999999" customHeight="1">
      <c r="B106" s="108"/>
      <c r="D106" s="109" t="s">
        <v>113</v>
      </c>
      <c r="E106" s="110"/>
      <c r="F106" s="110"/>
      <c r="G106" s="110"/>
      <c r="H106" s="110"/>
      <c r="I106" s="110"/>
      <c r="J106" s="111">
        <f>J393</f>
        <v>0</v>
      </c>
      <c r="L106" s="108"/>
    </row>
    <row r="107" spans="2:12" s="8" customFormat="1" ht="25" customHeight="1">
      <c r="B107" s="104"/>
      <c r="D107" s="105" t="s">
        <v>114</v>
      </c>
      <c r="E107" s="106"/>
      <c r="F107" s="106"/>
      <c r="G107" s="106"/>
      <c r="H107" s="106"/>
      <c r="I107" s="106"/>
      <c r="J107" s="107">
        <f>J395</f>
        <v>0</v>
      </c>
      <c r="L107" s="104"/>
    </row>
    <row r="108" spans="2:12" s="9" customFormat="1" ht="19.899999999999999" customHeight="1">
      <c r="B108" s="108"/>
      <c r="D108" s="109" t="s">
        <v>115</v>
      </c>
      <c r="E108" s="110"/>
      <c r="F108" s="110"/>
      <c r="G108" s="110"/>
      <c r="H108" s="110"/>
      <c r="I108" s="110"/>
      <c r="J108" s="111">
        <f>J396</f>
        <v>0</v>
      </c>
      <c r="L108" s="108"/>
    </row>
    <row r="109" spans="2:12" s="9" customFormat="1" ht="19.899999999999999" customHeight="1">
      <c r="B109" s="108"/>
      <c r="D109" s="109" t="s">
        <v>116</v>
      </c>
      <c r="E109" s="110"/>
      <c r="F109" s="110"/>
      <c r="G109" s="110"/>
      <c r="H109" s="110"/>
      <c r="I109" s="110"/>
      <c r="J109" s="111">
        <f>J406</f>
        <v>0</v>
      </c>
      <c r="L109" s="108"/>
    </row>
    <row r="110" spans="2:12" s="9" customFormat="1" ht="19.899999999999999" customHeight="1">
      <c r="B110" s="108"/>
      <c r="D110" s="109" t="s">
        <v>117</v>
      </c>
      <c r="E110" s="110"/>
      <c r="F110" s="110"/>
      <c r="G110" s="110"/>
      <c r="H110" s="110"/>
      <c r="I110" s="110"/>
      <c r="J110" s="111">
        <f>J410</f>
        <v>0</v>
      </c>
      <c r="L110" s="108"/>
    </row>
    <row r="111" spans="2:12" s="1" customFormat="1" ht="21.75" customHeight="1">
      <c r="B111" s="32"/>
      <c r="L111" s="32"/>
    </row>
    <row r="112" spans="2:12" s="1" customFormat="1" ht="7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7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5" customHeight="1">
      <c r="B117" s="32"/>
      <c r="C117" s="21" t="s">
        <v>118</v>
      </c>
      <c r="L117" s="32"/>
    </row>
    <row r="118" spans="2:12" s="1" customFormat="1" ht="7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16.5" customHeight="1">
      <c r="B120" s="32"/>
      <c r="E120" s="236" t="str">
        <f>E7</f>
        <v>ALFAGEN, Chladicí vody – úpravy stávajícího okruhu</v>
      </c>
      <c r="F120" s="237"/>
      <c r="G120" s="237"/>
      <c r="H120" s="237"/>
      <c r="L120" s="32"/>
    </row>
    <row r="121" spans="2:12" s="1" customFormat="1" ht="12" customHeight="1">
      <c r="B121" s="32"/>
      <c r="C121" s="27" t="s">
        <v>97</v>
      </c>
      <c r="L121" s="32"/>
    </row>
    <row r="122" spans="2:12" s="1" customFormat="1" ht="16.5" customHeight="1">
      <c r="B122" s="32"/>
      <c r="E122" s="208" t="str">
        <f>E9</f>
        <v>SO 05 - Stavební úpravy okružní ČS</v>
      </c>
      <c r="F122" s="235"/>
      <c r="G122" s="235"/>
      <c r="H122" s="235"/>
      <c r="L122" s="32"/>
    </row>
    <row r="123" spans="2:12" s="1" customFormat="1" ht="7" customHeight="1">
      <c r="B123" s="32"/>
      <c r="L123" s="32"/>
    </row>
    <row r="124" spans="2:12" s="1" customFormat="1" ht="12" customHeight="1">
      <c r="B124" s="32"/>
      <c r="C124" s="27" t="s">
        <v>22</v>
      </c>
      <c r="F124" s="25" t="str">
        <f>F12</f>
        <v>Břidličná</v>
      </c>
      <c r="I124" s="27" t="s">
        <v>24</v>
      </c>
      <c r="J124" s="52" t="str">
        <f>IF(J12="","",J12)</f>
        <v>25. 4. 2025</v>
      </c>
      <c r="L124" s="32"/>
    </row>
    <row r="125" spans="2:12" s="1" customFormat="1" ht="7" customHeight="1">
      <c r="B125" s="32"/>
      <c r="L125" s="32"/>
    </row>
    <row r="126" spans="2:12" s="1" customFormat="1" ht="40" customHeight="1">
      <c r="B126" s="32"/>
      <c r="C126" s="27" t="s">
        <v>26</v>
      </c>
      <c r="F126" s="25" t="str">
        <f>E15</f>
        <v>HUTNÍ PROJEKT Frýdek-Místek a.s.</v>
      </c>
      <c r="I126" s="27" t="s">
        <v>34</v>
      </c>
      <c r="J126" s="30" t="str">
        <f>E21</f>
        <v>Prospect,spol.s r.o.(ÚRS2025/1-KROS4)</v>
      </c>
      <c r="L126" s="32"/>
    </row>
    <row r="127" spans="2:12" s="1" customFormat="1" ht="40" customHeight="1">
      <c r="B127" s="32"/>
      <c r="C127" s="27" t="s">
        <v>32</v>
      </c>
      <c r="F127" s="25" t="str">
        <f>IF(E18="","",E18)</f>
        <v>Vyplň údaj</v>
      </c>
      <c r="I127" s="27" t="s">
        <v>39</v>
      </c>
      <c r="J127" s="30" t="str">
        <f>E24</f>
        <v>Prospect,spol.s r.o.(ÚRS2025/1-KROS4)</v>
      </c>
      <c r="L127" s="32"/>
    </row>
    <row r="128" spans="2:12" s="1" customFormat="1" ht="10.25" customHeight="1">
      <c r="B128" s="32"/>
      <c r="L128" s="32"/>
    </row>
    <row r="129" spans="2:65" s="10" customFormat="1" ht="29.25" customHeight="1">
      <c r="B129" s="112"/>
      <c r="C129" s="113" t="s">
        <v>119</v>
      </c>
      <c r="D129" s="114" t="s">
        <v>67</v>
      </c>
      <c r="E129" s="114" t="s">
        <v>63</v>
      </c>
      <c r="F129" s="114" t="s">
        <v>64</v>
      </c>
      <c r="G129" s="114" t="s">
        <v>120</v>
      </c>
      <c r="H129" s="114" t="s">
        <v>121</v>
      </c>
      <c r="I129" s="114" t="s">
        <v>122</v>
      </c>
      <c r="J129" s="115" t="s">
        <v>101</v>
      </c>
      <c r="K129" s="116" t="s">
        <v>123</v>
      </c>
      <c r="L129" s="112"/>
      <c r="M129" s="59" t="s">
        <v>1</v>
      </c>
      <c r="N129" s="60" t="s">
        <v>46</v>
      </c>
      <c r="O129" s="60" t="s">
        <v>124</v>
      </c>
      <c r="P129" s="60" t="s">
        <v>125</v>
      </c>
      <c r="Q129" s="60" t="s">
        <v>126</v>
      </c>
      <c r="R129" s="60" t="s">
        <v>127</v>
      </c>
      <c r="S129" s="60" t="s">
        <v>128</v>
      </c>
      <c r="T129" s="61" t="s">
        <v>129</v>
      </c>
    </row>
    <row r="130" spans="2:65" s="1" customFormat="1" ht="22.75" customHeight="1">
      <c r="B130" s="32"/>
      <c r="C130" s="64" t="s">
        <v>130</v>
      </c>
      <c r="J130" s="117">
        <f>BK130</f>
        <v>0</v>
      </c>
      <c r="L130" s="32"/>
      <c r="M130" s="62"/>
      <c r="N130" s="53"/>
      <c r="O130" s="53"/>
      <c r="P130" s="118">
        <f>P131+P395</f>
        <v>0</v>
      </c>
      <c r="Q130" s="53"/>
      <c r="R130" s="118">
        <f>R131+R395</f>
        <v>79.29130305999999</v>
      </c>
      <c r="S130" s="53"/>
      <c r="T130" s="119">
        <f>T131+T395</f>
        <v>9.3144150000000003</v>
      </c>
      <c r="AT130" s="17" t="s">
        <v>81</v>
      </c>
      <c r="AU130" s="17" t="s">
        <v>103</v>
      </c>
      <c r="BK130" s="120">
        <f>BK131+BK395</f>
        <v>0</v>
      </c>
    </row>
    <row r="131" spans="2:65" s="11" customFormat="1" ht="25.9" customHeight="1">
      <c r="B131" s="121"/>
      <c r="D131" s="122" t="s">
        <v>81</v>
      </c>
      <c r="E131" s="123" t="s">
        <v>131</v>
      </c>
      <c r="F131" s="123" t="s">
        <v>132</v>
      </c>
      <c r="I131" s="124"/>
      <c r="J131" s="125">
        <f>BK131</f>
        <v>0</v>
      </c>
      <c r="L131" s="121"/>
      <c r="M131" s="126"/>
      <c r="P131" s="127">
        <f>P132+P217+P227+P283+P298+P312+P321+P378+P393</f>
        <v>0</v>
      </c>
      <c r="R131" s="127">
        <f>R132+R217+R227+R283+R298+R312+R321+R378+R393</f>
        <v>79.194993059999987</v>
      </c>
      <c r="T131" s="128">
        <f>T132+T217+T227+T283+T298+T312+T321+T378+T393</f>
        <v>9.3144150000000003</v>
      </c>
      <c r="AR131" s="122" t="s">
        <v>90</v>
      </c>
      <c r="AT131" s="129" t="s">
        <v>81</v>
      </c>
      <c r="AU131" s="129" t="s">
        <v>82</v>
      </c>
      <c r="AY131" s="122" t="s">
        <v>133</v>
      </c>
      <c r="BK131" s="130">
        <f>BK132+BK217+BK227+BK283+BK298+BK312+BK321+BK378+BK393</f>
        <v>0</v>
      </c>
    </row>
    <row r="132" spans="2:65" s="11" customFormat="1" ht="22.75" customHeight="1">
      <c r="B132" s="121"/>
      <c r="D132" s="122" t="s">
        <v>81</v>
      </c>
      <c r="E132" s="131" t="s">
        <v>90</v>
      </c>
      <c r="F132" s="131" t="s">
        <v>134</v>
      </c>
      <c r="I132" s="124"/>
      <c r="J132" s="132">
        <f>BK132</f>
        <v>0</v>
      </c>
      <c r="L132" s="121"/>
      <c r="M132" s="126"/>
      <c r="P132" s="127">
        <f>SUM(P133:P216)</f>
        <v>0</v>
      </c>
      <c r="R132" s="127">
        <f>SUM(R133:R216)</f>
        <v>0.19514394000000002</v>
      </c>
      <c r="T132" s="128">
        <f>SUM(T133:T216)</f>
        <v>2.6632000000000002</v>
      </c>
      <c r="AR132" s="122" t="s">
        <v>90</v>
      </c>
      <c r="AT132" s="129" t="s">
        <v>81</v>
      </c>
      <c r="AU132" s="129" t="s">
        <v>90</v>
      </c>
      <c r="AY132" s="122" t="s">
        <v>133</v>
      </c>
      <c r="BK132" s="130">
        <f>SUM(BK133:BK216)</f>
        <v>0</v>
      </c>
    </row>
    <row r="133" spans="2:65" s="1" customFormat="1" ht="37.75" customHeight="1">
      <c r="B133" s="133"/>
      <c r="C133" s="134" t="s">
        <v>90</v>
      </c>
      <c r="D133" s="134" t="s">
        <v>135</v>
      </c>
      <c r="E133" s="135" t="s">
        <v>136</v>
      </c>
      <c r="F133" s="136" t="s">
        <v>137</v>
      </c>
      <c r="G133" s="137" t="s">
        <v>138</v>
      </c>
      <c r="H133" s="138">
        <v>4</v>
      </c>
      <c r="I133" s="139"/>
      <c r="J133" s="140">
        <f>ROUND(I133*H133,2)</f>
        <v>0</v>
      </c>
      <c r="K133" s="141"/>
      <c r="L133" s="32"/>
      <c r="M133" s="142" t="s">
        <v>1</v>
      </c>
      <c r="N133" s="143" t="s">
        <v>47</v>
      </c>
      <c r="P133" s="144">
        <f>O133*H133</f>
        <v>0</v>
      </c>
      <c r="Q133" s="144">
        <v>0</v>
      </c>
      <c r="R133" s="144">
        <f>Q133*H133</f>
        <v>0</v>
      </c>
      <c r="S133" s="144">
        <v>0.255</v>
      </c>
      <c r="T133" s="145">
        <f>S133*H133</f>
        <v>1.02</v>
      </c>
      <c r="AR133" s="146" t="s">
        <v>139</v>
      </c>
      <c r="AT133" s="146" t="s">
        <v>135</v>
      </c>
      <c r="AU133" s="146" t="s">
        <v>21</v>
      </c>
      <c r="AY133" s="17" t="s">
        <v>133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7" t="s">
        <v>90</v>
      </c>
      <c r="BK133" s="147">
        <f>ROUND(I133*H133,2)</f>
        <v>0</v>
      </c>
      <c r="BL133" s="17" t="s">
        <v>139</v>
      </c>
      <c r="BM133" s="146" t="s">
        <v>140</v>
      </c>
    </row>
    <row r="134" spans="2:65" s="1" customFormat="1" ht="117">
      <c r="B134" s="32"/>
      <c r="D134" s="148" t="s">
        <v>141</v>
      </c>
      <c r="F134" s="149" t="s">
        <v>142</v>
      </c>
      <c r="I134" s="150"/>
      <c r="L134" s="32"/>
      <c r="M134" s="151"/>
      <c r="T134" s="56"/>
      <c r="AT134" s="17" t="s">
        <v>141</v>
      </c>
      <c r="AU134" s="17" t="s">
        <v>21</v>
      </c>
    </row>
    <row r="135" spans="2:65" s="12" customFormat="1">
      <c r="B135" s="152"/>
      <c r="D135" s="148" t="s">
        <v>143</v>
      </c>
      <c r="E135" s="153" t="s">
        <v>1</v>
      </c>
      <c r="F135" s="154" t="s">
        <v>144</v>
      </c>
      <c r="H135" s="155">
        <v>4</v>
      </c>
      <c r="I135" s="156"/>
      <c r="L135" s="152"/>
      <c r="M135" s="157"/>
      <c r="T135" s="158"/>
      <c r="AT135" s="153" t="s">
        <v>143</v>
      </c>
      <c r="AU135" s="153" t="s">
        <v>21</v>
      </c>
      <c r="AV135" s="12" t="s">
        <v>21</v>
      </c>
      <c r="AW135" s="12" t="s">
        <v>38</v>
      </c>
      <c r="AX135" s="12" t="s">
        <v>90</v>
      </c>
      <c r="AY135" s="153" t="s">
        <v>133</v>
      </c>
    </row>
    <row r="136" spans="2:65" s="1" customFormat="1" ht="16.5" customHeight="1">
      <c r="B136" s="133"/>
      <c r="C136" s="134" t="s">
        <v>21</v>
      </c>
      <c r="D136" s="134" t="s">
        <v>135</v>
      </c>
      <c r="E136" s="135" t="s">
        <v>145</v>
      </c>
      <c r="F136" s="136" t="s">
        <v>146</v>
      </c>
      <c r="G136" s="137" t="s">
        <v>147</v>
      </c>
      <c r="H136" s="138">
        <v>8</v>
      </c>
      <c r="I136" s="139"/>
      <c r="J136" s="140">
        <f>ROUND(I136*H136,2)</f>
        <v>0</v>
      </c>
      <c r="K136" s="141"/>
      <c r="L136" s="32"/>
      <c r="M136" s="142" t="s">
        <v>1</v>
      </c>
      <c r="N136" s="143" t="s">
        <v>47</v>
      </c>
      <c r="P136" s="144">
        <f>O136*H136</f>
        <v>0</v>
      </c>
      <c r="Q136" s="144">
        <v>0</v>
      </c>
      <c r="R136" s="144">
        <f>Q136*H136</f>
        <v>0</v>
      </c>
      <c r="S136" s="144">
        <v>0.20499999999999999</v>
      </c>
      <c r="T136" s="145">
        <f>S136*H136</f>
        <v>1.64</v>
      </c>
      <c r="AR136" s="146" t="s">
        <v>139</v>
      </c>
      <c r="AT136" s="146" t="s">
        <v>135</v>
      </c>
      <c r="AU136" s="146" t="s">
        <v>21</v>
      </c>
      <c r="AY136" s="17" t="s">
        <v>133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7" t="s">
        <v>90</v>
      </c>
      <c r="BK136" s="147">
        <f>ROUND(I136*H136,2)</f>
        <v>0</v>
      </c>
      <c r="BL136" s="17" t="s">
        <v>139</v>
      </c>
      <c r="BM136" s="146" t="s">
        <v>148</v>
      </c>
    </row>
    <row r="137" spans="2:65" s="12" customFormat="1">
      <c r="B137" s="152"/>
      <c r="D137" s="148" t="s">
        <v>143</v>
      </c>
      <c r="E137" s="153" t="s">
        <v>1</v>
      </c>
      <c r="F137" s="154" t="s">
        <v>149</v>
      </c>
      <c r="H137" s="155">
        <v>8</v>
      </c>
      <c r="I137" s="156"/>
      <c r="L137" s="152"/>
      <c r="M137" s="157"/>
      <c r="T137" s="158"/>
      <c r="AT137" s="153" t="s">
        <v>143</v>
      </c>
      <c r="AU137" s="153" t="s">
        <v>21</v>
      </c>
      <c r="AV137" s="12" t="s">
        <v>21</v>
      </c>
      <c r="AW137" s="12" t="s">
        <v>38</v>
      </c>
      <c r="AX137" s="12" t="s">
        <v>90</v>
      </c>
      <c r="AY137" s="153" t="s">
        <v>133</v>
      </c>
    </row>
    <row r="138" spans="2:65" s="1" customFormat="1" ht="16.5" customHeight="1">
      <c r="B138" s="133"/>
      <c r="C138" s="134" t="s">
        <v>150</v>
      </c>
      <c r="D138" s="134" t="s">
        <v>135</v>
      </c>
      <c r="E138" s="135" t="s">
        <v>151</v>
      </c>
      <c r="F138" s="136" t="s">
        <v>152</v>
      </c>
      <c r="G138" s="137" t="s">
        <v>138</v>
      </c>
      <c r="H138" s="138">
        <v>4</v>
      </c>
      <c r="I138" s="139"/>
      <c r="J138" s="140">
        <f>ROUND(I138*H138,2)</f>
        <v>0</v>
      </c>
      <c r="K138" s="141"/>
      <c r="L138" s="32"/>
      <c r="M138" s="142" t="s">
        <v>1</v>
      </c>
      <c r="N138" s="143" t="s">
        <v>47</v>
      </c>
      <c r="P138" s="144">
        <f>O138*H138</f>
        <v>0</v>
      </c>
      <c r="Q138" s="144">
        <v>0</v>
      </c>
      <c r="R138" s="144">
        <f>Q138*H138</f>
        <v>0</v>
      </c>
      <c r="S138" s="144">
        <v>8.0000000000000004E-4</v>
      </c>
      <c r="T138" s="145">
        <f>S138*H138</f>
        <v>3.2000000000000002E-3</v>
      </c>
      <c r="AR138" s="146" t="s">
        <v>139</v>
      </c>
      <c r="AT138" s="146" t="s">
        <v>135</v>
      </c>
      <c r="AU138" s="146" t="s">
        <v>21</v>
      </c>
      <c r="AY138" s="17" t="s">
        <v>133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7" t="s">
        <v>90</v>
      </c>
      <c r="BK138" s="147">
        <f>ROUND(I138*H138,2)</f>
        <v>0</v>
      </c>
      <c r="BL138" s="17" t="s">
        <v>139</v>
      </c>
      <c r="BM138" s="146" t="s">
        <v>153</v>
      </c>
    </row>
    <row r="139" spans="2:65" s="12" customFormat="1">
      <c r="B139" s="152"/>
      <c r="D139" s="148" t="s">
        <v>143</v>
      </c>
      <c r="E139" s="153" t="s">
        <v>1</v>
      </c>
      <c r="F139" s="154" t="s">
        <v>144</v>
      </c>
      <c r="H139" s="155">
        <v>4</v>
      </c>
      <c r="I139" s="156"/>
      <c r="L139" s="152"/>
      <c r="M139" s="157"/>
      <c r="T139" s="158"/>
      <c r="AT139" s="153" t="s">
        <v>143</v>
      </c>
      <c r="AU139" s="153" t="s">
        <v>21</v>
      </c>
      <c r="AV139" s="12" t="s">
        <v>21</v>
      </c>
      <c r="AW139" s="12" t="s">
        <v>38</v>
      </c>
      <c r="AX139" s="12" t="s">
        <v>90</v>
      </c>
      <c r="AY139" s="153" t="s">
        <v>133</v>
      </c>
    </row>
    <row r="140" spans="2:65" s="1" customFormat="1" ht="33" customHeight="1">
      <c r="B140" s="133"/>
      <c r="C140" s="134" t="s">
        <v>139</v>
      </c>
      <c r="D140" s="134" t="s">
        <v>135</v>
      </c>
      <c r="E140" s="135" t="s">
        <v>154</v>
      </c>
      <c r="F140" s="136" t="s">
        <v>155</v>
      </c>
      <c r="G140" s="137" t="s">
        <v>156</v>
      </c>
      <c r="H140" s="138">
        <v>270</v>
      </c>
      <c r="I140" s="139"/>
      <c r="J140" s="140">
        <f>ROUND(I140*H140,2)</f>
        <v>0</v>
      </c>
      <c r="K140" s="141"/>
      <c r="L140" s="32"/>
      <c r="M140" s="142" t="s">
        <v>1</v>
      </c>
      <c r="N140" s="143" t="s">
        <v>47</v>
      </c>
      <c r="P140" s="144">
        <f>O140*H140</f>
        <v>0</v>
      </c>
      <c r="Q140" s="144">
        <v>4.0000000000000003E-5</v>
      </c>
      <c r="R140" s="144">
        <f>Q140*H140</f>
        <v>1.0800000000000001E-2</v>
      </c>
      <c r="S140" s="144">
        <v>0</v>
      </c>
      <c r="T140" s="145">
        <f>S140*H140</f>
        <v>0</v>
      </c>
      <c r="AR140" s="146" t="s">
        <v>139</v>
      </c>
      <c r="AT140" s="146" t="s">
        <v>135</v>
      </c>
      <c r="AU140" s="146" t="s">
        <v>21</v>
      </c>
      <c r="AY140" s="17" t="s">
        <v>133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7" t="s">
        <v>90</v>
      </c>
      <c r="BK140" s="147">
        <f>ROUND(I140*H140,2)</f>
        <v>0</v>
      </c>
      <c r="BL140" s="17" t="s">
        <v>139</v>
      </c>
      <c r="BM140" s="146" t="s">
        <v>157</v>
      </c>
    </row>
    <row r="141" spans="2:65" s="12" customFormat="1">
      <c r="B141" s="152"/>
      <c r="D141" s="148" t="s">
        <v>143</v>
      </c>
      <c r="E141" s="153" t="s">
        <v>1</v>
      </c>
      <c r="F141" s="154" t="s">
        <v>158</v>
      </c>
      <c r="H141" s="155">
        <v>270</v>
      </c>
      <c r="I141" s="156"/>
      <c r="L141" s="152"/>
      <c r="M141" s="157"/>
      <c r="T141" s="158"/>
      <c r="AT141" s="153" t="s">
        <v>143</v>
      </c>
      <c r="AU141" s="153" t="s">
        <v>21</v>
      </c>
      <c r="AV141" s="12" t="s">
        <v>21</v>
      </c>
      <c r="AW141" s="12" t="s">
        <v>38</v>
      </c>
      <c r="AX141" s="12" t="s">
        <v>90</v>
      </c>
      <c r="AY141" s="153" t="s">
        <v>133</v>
      </c>
    </row>
    <row r="142" spans="2:65" s="1" customFormat="1" ht="33" customHeight="1">
      <c r="B142" s="133"/>
      <c r="C142" s="134" t="s">
        <v>159</v>
      </c>
      <c r="D142" s="134" t="s">
        <v>135</v>
      </c>
      <c r="E142" s="135" t="s">
        <v>160</v>
      </c>
      <c r="F142" s="136" t="s">
        <v>161</v>
      </c>
      <c r="G142" s="137" t="s">
        <v>162</v>
      </c>
      <c r="H142" s="138">
        <v>45</v>
      </c>
      <c r="I142" s="139"/>
      <c r="J142" s="140">
        <f>ROUND(I142*H142,2)</f>
        <v>0</v>
      </c>
      <c r="K142" s="141"/>
      <c r="L142" s="32"/>
      <c r="M142" s="142" t="s">
        <v>1</v>
      </c>
      <c r="N142" s="143" t="s">
        <v>47</v>
      </c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AR142" s="146" t="s">
        <v>139</v>
      </c>
      <c r="AT142" s="146" t="s">
        <v>135</v>
      </c>
      <c r="AU142" s="146" t="s">
        <v>21</v>
      </c>
      <c r="AY142" s="17" t="s">
        <v>133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7" t="s">
        <v>90</v>
      </c>
      <c r="BK142" s="147">
        <f>ROUND(I142*H142,2)</f>
        <v>0</v>
      </c>
      <c r="BL142" s="17" t="s">
        <v>139</v>
      </c>
      <c r="BM142" s="146" t="s">
        <v>163</v>
      </c>
    </row>
    <row r="143" spans="2:65" s="12" customFormat="1" ht="20">
      <c r="B143" s="152"/>
      <c r="D143" s="148" t="s">
        <v>143</v>
      </c>
      <c r="E143" s="153" t="s">
        <v>1</v>
      </c>
      <c r="F143" s="154" t="s">
        <v>164</v>
      </c>
      <c r="H143" s="155">
        <v>44.06</v>
      </c>
      <c r="I143" s="156"/>
      <c r="L143" s="152"/>
      <c r="M143" s="157"/>
      <c r="T143" s="158"/>
      <c r="AT143" s="153" t="s">
        <v>143</v>
      </c>
      <c r="AU143" s="153" t="s">
        <v>21</v>
      </c>
      <c r="AV143" s="12" t="s">
        <v>21</v>
      </c>
      <c r="AW143" s="12" t="s">
        <v>38</v>
      </c>
      <c r="AX143" s="12" t="s">
        <v>82</v>
      </c>
      <c r="AY143" s="153" t="s">
        <v>133</v>
      </c>
    </row>
    <row r="144" spans="2:65" s="13" customFormat="1">
      <c r="B144" s="159"/>
      <c r="D144" s="148" t="s">
        <v>143</v>
      </c>
      <c r="E144" s="160" t="s">
        <v>1</v>
      </c>
      <c r="F144" s="161" t="s">
        <v>165</v>
      </c>
      <c r="H144" s="162">
        <v>44.06</v>
      </c>
      <c r="I144" s="163"/>
      <c r="L144" s="159"/>
      <c r="M144" s="164"/>
      <c r="T144" s="165"/>
      <c r="AT144" s="160" t="s">
        <v>143</v>
      </c>
      <c r="AU144" s="160" t="s">
        <v>21</v>
      </c>
      <c r="AV144" s="13" t="s">
        <v>150</v>
      </c>
      <c r="AW144" s="13" t="s">
        <v>38</v>
      </c>
      <c r="AX144" s="13" t="s">
        <v>82</v>
      </c>
      <c r="AY144" s="160" t="s">
        <v>133</v>
      </c>
    </row>
    <row r="145" spans="2:65" s="12" customFormat="1">
      <c r="B145" s="152"/>
      <c r="D145" s="148" t="s">
        <v>143</v>
      </c>
      <c r="E145" s="153" t="s">
        <v>1</v>
      </c>
      <c r="F145" s="154" t="s">
        <v>166</v>
      </c>
      <c r="H145" s="155">
        <v>45</v>
      </c>
      <c r="I145" s="156"/>
      <c r="L145" s="152"/>
      <c r="M145" s="157"/>
      <c r="T145" s="158"/>
      <c r="AT145" s="153" t="s">
        <v>143</v>
      </c>
      <c r="AU145" s="153" t="s">
        <v>21</v>
      </c>
      <c r="AV145" s="12" t="s">
        <v>21</v>
      </c>
      <c r="AW145" s="12" t="s">
        <v>38</v>
      </c>
      <c r="AX145" s="12" t="s">
        <v>90</v>
      </c>
      <c r="AY145" s="153" t="s">
        <v>133</v>
      </c>
    </row>
    <row r="146" spans="2:65" s="1" customFormat="1" ht="24.15" customHeight="1">
      <c r="B146" s="133"/>
      <c r="C146" s="134" t="s">
        <v>167</v>
      </c>
      <c r="D146" s="134" t="s">
        <v>135</v>
      </c>
      <c r="E146" s="135" t="s">
        <v>168</v>
      </c>
      <c r="F146" s="136" t="s">
        <v>169</v>
      </c>
      <c r="G146" s="137" t="s">
        <v>138</v>
      </c>
      <c r="H146" s="138">
        <v>72.313999999999993</v>
      </c>
      <c r="I146" s="139"/>
      <c r="J146" s="140">
        <f>ROUND(I146*H146,2)</f>
        <v>0</v>
      </c>
      <c r="K146" s="141"/>
      <c r="L146" s="32"/>
      <c r="M146" s="142" t="s">
        <v>1</v>
      </c>
      <c r="N146" s="143" t="s">
        <v>47</v>
      </c>
      <c r="P146" s="144">
        <f>O146*H146</f>
        <v>0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AR146" s="146" t="s">
        <v>139</v>
      </c>
      <c r="AT146" s="146" t="s">
        <v>135</v>
      </c>
      <c r="AU146" s="146" t="s">
        <v>21</v>
      </c>
      <c r="AY146" s="17" t="s">
        <v>133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7" t="s">
        <v>90</v>
      </c>
      <c r="BK146" s="147">
        <f>ROUND(I146*H146,2)</f>
        <v>0</v>
      </c>
      <c r="BL146" s="17" t="s">
        <v>139</v>
      </c>
      <c r="BM146" s="146" t="s">
        <v>170</v>
      </c>
    </row>
    <row r="147" spans="2:65" s="12" customFormat="1" ht="20">
      <c r="B147" s="152"/>
      <c r="D147" s="148" t="s">
        <v>143</v>
      </c>
      <c r="E147" s="153" t="s">
        <v>1</v>
      </c>
      <c r="F147" s="154" t="s">
        <v>171</v>
      </c>
      <c r="H147" s="155">
        <v>72.313999999999993</v>
      </c>
      <c r="I147" s="156"/>
      <c r="L147" s="152"/>
      <c r="M147" s="157"/>
      <c r="T147" s="158"/>
      <c r="AT147" s="153" t="s">
        <v>143</v>
      </c>
      <c r="AU147" s="153" t="s">
        <v>21</v>
      </c>
      <c r="AV147" s="12" t="s">
        <v>21</v>
      </c>
      <c r="AW147" s="12" t="s">
        <v>38</v>
      </c>
      <c r="AX147" s="12" t="s">
        <v>90</v>
      </c>
      <c r="AY147" s="153" t="s">
        <v>133</v>
      </c>
    </row>
    <row r="148" spans="2:65" s="1" customFormat="1" ht="33" customHeight="1">
      <c r="B148" s="133"/>
      <c r="C148" s="134" t="s">
        <v>172</v>
      </c>
      <c r="D148" s="134" t="s">
        <v>135</v>
      </c>
      <c r="E148" s="135" t="s">
        <v>173</v>
      </c>
      <c r="F148" s="136" t="s">
        <v>174</v>
      </c>
      <c r="G148" s="137" t="s">
        <v>175</v>
      </c>
      <c r="H148" s="138">
        <v>43.14</v>
      </c>
      <c r="I148" s="139"/>
      <c r="J148" s="140">
        <f>ROUND(I148*H148,2)</f>
        <v>0</v>
      </c>
      <c r="K148" s="141"/>
      <c r="L148" s="32"/>
      <c r="M148" s="142" t="s">
        <v>1</v>
      </c>
      <c r="N148" s="143" t="s">
        <v>47</v>
      </c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AR148" s="146" t="s">
        <v>139</v>
      </c>
      <c r="AT148" s="146" t="s">
        <v>135</v>
      </c>
      <c r="AU148" s="146" t="s">
        <v>21</v>
      </c>
      <c r="AY148" s="17" t="s">
        <v>133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7" t="s">
        <v>90</v>
      </c>
      <c r="BK148" s="147">
        <f>ROUND(I148*H148,2)</f>
        <v>0</v>
      </c>
      <c r="BL148" s="17" t="s">
        <v>139</v>
      </c>
      <c r="BM148" s="146" t="s">
        <v>176</v>
      </c>
    </row>
    <row r="149" spans="2:65" s="12" customFormat="1" ht="20">
      <c r="B149" s="152"/>
      <c r="D149" s="148" t="s">
        <v>143</v>
      </c>
      <c r="E149" s="153" t="s">
        <v>1</v>
      </c>
      <c r="F149" s="154" t="s">
        <v>177</v>
      </c>
      <c r="H149" s="155">
        <v>107.85</v>
      </c>
      <c r="I149" s="156"/>
      <c r="L149" s="152"/>
      <c r="M149" s="157"/>
      <c r="T149" s="158"/>
      <c r="AT149" s="153" t="s">
        <v>143</v>
      </c>
      <c r="AU149" s="153" t="s">
        <v>21</v>
      </c>
      <c r="AV149" s="12" t="s">
        <v>21</v>
      </c>
      <c r="AW149" s="12" t="s">
        <v>38</v>
      </c>
      <c r="AX149" s="12" t="s">
        <v>82</v>
      </c>
      <c r="AY149" s="153" t="s">
        <v>133</v>
      </c>
    </row>
    <row r="150" spans="2:65" s="13" customFormat="1">
      <c r="B150" s="159"/>
      <c r="D150" s="148" t="s">
        <v>143</v>
      </c>
      <c r="E150" s="160" t="s">
        <v>1</v>
      </c>
      <c r="F150" s="161" t="s">
        <v>165</v>
      </c>
      <c r="H150" s="162">
        <v>107.85</v>
      </c>
      <c r="I150" s="163"/>
      <c r="L150" s="159"/>
      <c r="M150" s="164"/>
      <c r="T150" s="165"/>
      <c r="AT150" s="160" t="s">
        <v>143</v>
      </c>
      <c r="AU150" s="160" t="s">
        <v>21</v>
      </c>
      <c r="AV150" s="13" t="s">
        <v>150</v>
      </c>
      <c r="AW150" s="13" t="s">
        <v>38</v>
      </c>
      <c r="AX150" s="13" t="s">
        <v>82</v>
      </c>
      <c r="AY150" s="160" t="s">
        <v>133</v>
      </c>
    </row>
    <row r="151" spans="2:65" s="12" customFormat="1">
      <c r="B151" s="152"/>
      <c r="D151" s="148" t="s">
        <v>143</v>
      </c>
      <c r="E151" s="153" t="s">
        <v>1</v>
      </c>
      <c r="F151" s="154" t="s">
        <v>178</v>
      </c>
      <c r="H151" s="155">
        <v>43.14</v>
      </c>
      <c r="I151" s="156"/>
      <c r="L151" s="152"/>
      <c r="M151" s="157"/>
      <c r="T151" s="158"/>
      <c r="AT151" s="153" t="s">
        <v>143</v>
      </c>
      <c r="AU151" s="153" t="s">
        <v>21</v>
      </c>
      <c r="AV151" s="12" t="s">
        <v>21</v>
      </c>
      <c r="AW151" s="12" t="s">
        <v>38</v>
      </c>
      <c r="AX151" s="12" t="s">
        <v>90</v>
      </c>
      <c r="AY151" s="153" t="s">
        <v>133</v>
      </c>
    </row>
    <row r="152" spans="2:65" s="1" customFormat="1" ht="33" customHeight="1">
      <c r="B152" s="133"/>
      <c r="C152" s="134" t="s">
        <v>179</v>
      </c>
      <c r="D152" s="134" t="s">
        <v>135</v>
      </c>
      <c r="E152" s="135" t="s">
        <v>180</v>
      </c>
      <c r="F152" s="136" t="s">
        <v>181</v>
      </c>
      <c r="G152" s="137" t="s">
        <v>175</v>
      </c>
      <c r="H152" s="138">
        <v>43.14</v>
      </c>
      <c r="I152" s="139"/>
      <c r="J152" s="140">
        <f>ROUND(I152*H152,2)</f>
        <v>0</v>
      </c>
      <c r="K152" s="141"/>
      <c r="L152" s="32"/>
      <c r="M152" s="142" t="s">
        <v>1</v>
      </c>
      <c r="N152" s="143" t="s">
        <v>47</v>
      </c>
      <c r="P152" s="144">
        <f>O152*H152</f>
        <v>0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AR152" s="146" t="s">
        <v>139</v>
      </c>
      <c r="AT152" s="146" t="s">
        <v>135</v>
      </c>
      <c r="AU152" s="146" t="s">
        <v>21</v>
      </c>
      <c r="AY152" s="17" t="s">
        <v>133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7" t="s">
        <v>90</v>
      </c>
      <c r="BK152" s="147">
        <f>ROUND(I152*H152,2)</f>
        <v>0</v>
      </c>
      <c r="BL152" s="17" t="s">
        <v>139</v>
      </c>
      <c r="BM152" s="146" t="s">
        <v>182</v>
      </c>
    </row>
    <row r="153" spans="2:65" s="12" customFormat="1" ht="20">
      <c r="B153" s="152"/>
      <c r="D153" s="148" t="s">
        <v>143</v>
      </c>
      <c r="E153" s="153" t="s">
        <v>1</v>
      </c>
      <c r="F153" s="154" t="s">
        <v>177</v>
      </c>
      <c r="H153" s="155">
        <v>107.85</v>
      </c>
      <c r="I153" s="156"/>
      <c r="L153" s="152"/>
      <c r="M153" s="157"/>
      <c r="T153" s="158"/>
      <c r="AT153" s="153" t="s">
        <v>143</v>
      </c>
      <c r="AU153" s="153" t="s">
        <v>21</v>
      </c>
      <c r="AV153" s="12" t="s">
        <v>21</v>
      </c>
      <c r="AW153" s="12" t="s">
        <v>38</v>
      </c>
      <c r="AX153" s="12" t="s">
        <v>82</v>
      </c>
      <c r="AY153" s="153" t="s">
        <v>133</v>
      </c>
    </row>
    <row r="154" spans="2:65" s="13" customFormat="1">
      <c r="B154" s="159"/>
      <c r="D154" s="148" t="s">
        <v>143</v>
      </c>
      <c r="E154" s="160" t="s">
        <v>1</v>
      </c>
      <c r="F154" s="161" t="s">
        <v>165</v>
      </c>
      <c r="H154" s="162">
        <v>107.85</v>
      </c>
      <c r="I154" s="163"/>
      <c r="L154" s="159"/>
      <c r="M154" s="164"/>
      <c r="T154" s="165"/>
      <c r="AT154" s="160" t="s">
        <v>143</v>
      </c>
      <c r="AU154" s="160" t="s">
        <v>21</v>
      </c>
      <c r="AV154" s="13" t="s">
        <v>150</v>
      </c>
      <c r="AW154" s="13" t="s">
        <v>38</v>
      </c>
      <c r="AX154" s="13" t="s">
        <v>82</v>
      </c>
      <c r="AY154" s="160" t="s">
        <v>133</v>
      </c>
    </row>
    <row r="155" spans="2:65" s="12" customFormat="1">
      <c r="B155" s="152"/>
      <c r="D155" s="148" t="s">
        <v>143</v>
      </c>
      <c r="E155" s="153" t="s">
        <v>1</v>
      </c>
      <c r="F155" s="154" t="s">
        <v>178</v>
      </c>
      <c r="H155" s="155">
        <v>43.14</v>
      </c>
      <c r="I155" s="156"/>
      <c r="L155" s="152"/>
      <c r="M155" s="157"/>
      <c r="T155" s="158"/>
      <c r="AT155" s="153" t="s">
        <v>143</v>
      </c>
      <c r="AU155" s="153" t="s">
        <v>21</v>
      </c>
      <c r="AV155" s="12" t="s">
        <v>21</v>
      </c>
      <c r="AW155" s="12" t="s">
        <v>38</v>
      </c>
      <c r="AX155" s="12" t="s">
        <v>90</v>
      </c>
      <c r="AY155" s="153" t="s">
        <v>133</v>
      </c>
    </row>
    <row r="156" spans="2:65" s="1" customFormat="1" ht="33" customHeight="1">
      <c r="B156" s="133"/>
      <c r="C156" s="134" t="s">
        <v>183</v>
      </c>
      <c r="D156" s="134" t="s">
        <v>135</v>
      </c>
      <c r="E156" s="135" t="s">
        <v>184</v>
      </c>
      <c r="F156" s="136" t="s">
        <v>185</v>
      </c>
      <c r="G156" s="137" t="s">
        <v>175</v>
      </c>
      <c r="H156" s="138">
        <v>21.57</v>
      </c>
      <c r="I156" s="139"/>
      <c r="J156" s="140">
        <f>ROUND(I156*H156,2)</f>
        <v>0</v>
      </c>
      <c r="K156" s="141"/>
      <c r="L156" s="32"/>
      <c r="M156" s="142" t="s">
        <v>1</v>
      </c>
      <c r="N156" s="143" t="s">
        <v>47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AR156" s="146" t="s">
        <v>139</v>
      </c>
      <c r="AT156" s="146" t="s">
        <v>135</v>
      </c>
      <c r="AU156" s="146" t="s">
        <v>21</v>
      </c>
      <c r="AY156" s="17" t="s">
        <v>133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7" t="s">
        <v>90</v>
      </c>
      <c r="BK156" s="147">
        <f>ROUND(I156*H156,2)</f>
        <v>0</v>
      </c>
      <c r="BL156" s="17" t="s">
        <v>139</v>
      </c>
      <c r="BM156" s="146" t="s">
        <v>186</v>
      </c>
    </row>
    <row r="157" spans="2:65" s="12" customFormat="1" ht="20">
      <c r="B157" s="152"/>
      <c r="D157" s="148" t="s">
        <v>143</v>
      </c>
      <c r="E157" s="153" t="s">
        <v>1</v>
      </c>
      <c r="F157" s="154" t="s">
        <v>177</v>
      </c>
      <c r="H157" s="155">
        <v>107.85</v>
      </c>
      <c r="I157" s="156"/>
      <c r="L157" s="152"/>
      <c r="M157" s="157"/>
      <c r="T157" s="158"/>
      <c r="AT157" s="153" t="s">
        <v>143</v>
      </c>
      <c r="AU157" s="153" t="s">
        <v>21</v>
      </c>
      <c r="AV157" s="12" t="s">
        <v>21</v>
      </c>
      <c r="AW157" s="12" t="s">
        <v>38</v>
      </c>
      <c r="AX157" s="12" t="s">
        <v>82</v>
      </c>
      <c r="AY157" s="153" t="s">
        <v>133</v>
      </c>
    </row>
    <row r="158" spans="2:65" s="13" customFormat="1">
      <c r="B158" s="159"/>
      <c r="D158" s="148" t="s">
        <v>143</v>
      </c>
      <c r="E158" s="160" t="s">
        <v>1</v>
      </c>
      <c r="F158" s="161" t="s">
        <v>165</v>
      </c>
      <c r="H158" s="162">
        <v>107.85</v>
      </c>
      <c r="I158" s="163"/>
      <c r="L158" s="159"/>
      <c r="M158" s="164"/>
      <c r="T158" s="165"/>
      <c r="AT158" s="160" t="s">
        <v>143</v>
      </c>
      <c r="AU158" s="160" t="s">
        <v>21</v>
      </c>
      <c r="AV158" s="13" t="s">
        <v>150</v>
      </c>
      <c r="AW158" s="13" t="s">
        <v>38</v>
      </c>
      <c r="AX158" s="13" t="s">
        <v>82</v>
      </c>
      <c r="AY158" s="160" t="s">
        <v>133</v>
      </c>
    </row>
    <row r="159" spans="2:65" s="12" customFormat="1">
      <c r="B159" s="152"/>
      <c r="D159" s="148" t="s">
        <v>143</v>
      </c>
      <c r="E159" s="153" t="s">
        <v>1</v>
      </c>
      <c r="F159" s="154" t="s">
        <v>187</v>
      </c>
      <c r="H159" s="155">
        <v>21.57</v>
      </c>
      <c r="I159" s="156"/>
      <c r="L159" s="152"/>
      <c r="M159" s="157"/>
      <c r="T159" s="158"/>
      <c r="AT159" s="153" t="s">
        <v>143</v>
      </c>
      <c r="AU159" s="153" t="s">
        <v>21</v>
      </c>
      <c r="AV159" s="12" t="s">
        <v>21</v>
      </c>
      <c r="AW159" s="12" t="s">
        <v>38</v>
      </c>
      <c r="AX159" s="12" t="s">
        <v>90</v>
      </c>
      <c r="AY159" s="153" t="s">
        <v>133</v>
      </c>
    </row>
    <row r="160" spans="2:65" s="1" customFormat="1" ht="37.75" customHeight="1">
      <c r="B160" s="133"/>
      <c r="C160" s="134" t="s">
        <v>188</v>
      </c>
      <c r="D160" s="134" t="s">
        <v>135</v>
      </c>
      <c r="E160" s="135" t="s">
        <v>189</v>
      </c>
      <c r="F160" s="136" t="s">
        <v>190</v>
      </c>
      <c r="G160" s="137" t="s">
        <v>138</v>
      </c>
      <c r="H160" s="138">
        <v>58.338000000000001</v>
      </c>
      <c r="I160" s="139"/>
      <c r="J160" s="140">
        <f>ROUND(I160*H160,2)</f>
        <v>0</v>
      </c>
      <c r="K160" s="141"/>
      <c r="L160" s="32"/>
      <c r="M160" s="142" t="s">
        <v>1</v>
      </c>
      <c r="N160" s="143" t="s">
        <v>47</v>
      </c>
      <c r="P160" s="144">
        <f>O160*H160</f>
        <v>0</v>
      </c>
      <c r="Q160" s="144">
        <v>3.13E-3</v>
      </c>
      <c r="R160" s="144">
        <f>Q160*H160</f>
        <v>0.18259794000000001</v>
      </c>
      <c r="S160" s="144">
        <v>0</v>
      </c>
      <c r="T160" s="145">
        <f>S160*H160</f>
        <v>0</v>
      </c>
      <c r="AR160" s="146" t="s">
        <v>139</v>
      </c>
      <c r="AT160" s="146" t="s">
        <v>135</v>
      </c>
      <c r="AU160" s="146" t="s">
        <v>21</v>
      </c>
      <c r="AY160" s="17" t="s">
        <v>133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7" t="s">
        <v>90</v>
      </c>
      <c r="BK160" s="147">
        <f>ROUND(I160*H160,2)</f>
        <v>0</v>
      </c>
      <c r="BL160" s="17" t="s">
        <v>139</v>
      </c>
      <c r="BM160" s="146" t="s">
        <v>191</v>
      </c>
    </row>
    <row r="161" spans="2:65" s="1" customFormat="1" ht="27">
      <c r="B161" s="32"/>
      <c r="D161" s="148" t="s">
        <v>141</v>
      </c>
      <c r="F161" s="149" t="s">
        <v>192</v>
      </c>
      <c r="I161" s="150"/>
      <c r="L161" s="32"/>
      <c r="M161" s="151"/>
      <c r="T161" s="56"/>
      <c r="AT161" s="17" t="s">
        <v>141</v>
      </c>
      <c r="AU161" s="17" t="s">
        <v>21</v>
      </c>
    </row>
    <row r="162" spans="2:65" s="12" customFormat="1">
      <c r="B162" s="152"/>
      <c r="D162" s="148" t="s">
        <v>143</v>
      </c>
      <c r="E162" s="153" t="s">
        <v>1</v>
      </c>
      <c r="F162" s="154" t="s">
        <v>193</v>
      </c>
      <c r="H162" s="155">
        <v>58.338000000000001</v>
      </c>
      <c r="I162" s="156"/>
      <c r="L162" s="152"/>
      <c r="M162" s="157"/>
      <c r="T162" s="158"/>
      <c r="AT162" s="153" t="s">
        <v>143</v>
      </c>
      <c r="AU162" s="153" t="s">
        <v>21</v>
      </c>
      <c r="AV162" s="12" t="s">
        <v>21</v>
      </c>
      <c r="AW162" s="12" t="s">
        <v>38</v>
      </c>
      <c r="AX162" s="12" t="s">
        <v>90</v>
      </c>
      <c r="AY162" s="153" t="s">
        <v>133</v>
      </c>
    </row>
    <row r="163" spans="2:65" s="1" customFormat="1" ht="37.75" customHeight="1">
      <c r="B163" s="133"/>
      <c r="C163" s="134" t="s">
        <v>194</v>
      </c>
      <c r="D163" s="134" t="s">
        <v>135</v>
      </c>
      <c r="E163" s="135" t="s">
        <v>195</v>
      </c>
      <c r="F163" s="136" t="s">
        <v>196</v>
      </c>
      <c r="G163" s="137" t="s">
        <v>138</v>
      </c>
      <c r="H163" s="138">
        <v>58.338000000000001</v>
      </c>
      <c r="I163" s="139"/>
      <c r="J163" s="140">
        <f>ROUND(I163*H163,2)</f>
        <v>0</v>
      </c>
      <c r="K163" s="141"/>
      <c r="L163" s="32"/>
      <c r="M163" s="142" t="s">
        <v>1</v>
      </c>
      <c r="N163" s="143" t="s">
        <v>47</v>
      </c>
      <c r="P163" s="144">
        <f>O163*H163</f>
        <v>0</v>
      </c>
      <c r="Q163" s="144">
        <v>0</v>
      </c>
      <c r="R163" s="144">
        <f>Q163*H163</f>
        <v>0</v>
      </c>
      <c r="S163" s="144">
        <v>0</v>
      </c>
      <c r="T163" s="145">
        <f>S163*H163</f>
        <v>0</v>
      </c>
      <c r="AR163" s="146" t="s">
        <v>139</v>
      </c>
      <c r="AT163" s="146" t="s">
        <v>135</v>
      </c>
      <c r="AU163" s="146" t="s">
        <v>21</v>
      </c>
      <c r="AY163" s="17" t="s">
        <v>133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17" t="s">
        <v>90</v>
      </c>
      <c r="BK163" s="147">
        <f>ROUND(I163*H163,2)</f>
        <v>0</v>
      </c>
      <c r="BL163" s="17" t="s">
        <v>139</v>
      </c>
      <c r="BM163" s="146" t="s">
        <v>197</v>
      </c>
    </row>
    <row r="164" spans="2:65" s="1" customFormat="1" ht="27">
      <c r="B164" s="32"/>
      <c r="D164" s="148" t="s">
        <v>141</v>
      </c>
      <c r="F164" s="149" t="s">
        <v>192</v>
      </c>
      <c r="I164" s="150"/>
      <c r="L164" s="32"/>
      <c r="M164" s="151"/>
      <c r="T164" s="56"/>
      <c r="AT164" s="17" t="s">
        <v>141</v>
      </c>
      <c r="AU164" s="17" t="s">
        <v>21</v>
      </c>
    </row>
    <row r="165" spans="2:65" s="1" customFormat="1" ht="24.15" customHeight="1">
      <c r="B165" s="133"/>
      <c r="C165" s="134" t="s">
        <v>8</v>
      </c>
      <c r="D165" s="134" t="s">
        <v>135</v>
      </c>
      <c r="E165" s="135" t="s">
        <v>198</v>
      </c>
      <c r="F165" s="136" t="s">
        <v>199</v>
      </c>
      <c r="G165" s="137" t="s">
        <v>175</v>
      </c>
      <c r="H165" s="138">
        <v>86.28</v>
      </c>
      <c r="I165" s="139"/>
      <c r="J165" s="140">
        <f>ROUND(I165*H165,2)</f>
        <v>0</v>
      </c>
      <c r="K165" s="141"/>
      <c r="L165" s="32"/>
      <c r="M165" s="142" t="s">
        <v>1</v>
      </c>
      <c r="N165" s="143" t="s">
        <v>47</v>
      </c>
      <c r="P165" s="144">
        <f>O165*H165</f>
        <v>0</v>
      </c>
      <c r="Q165" s="144">
        <v>0</v>
      </c>
      <c r="R165" s="144">
        <f>Q165*H165</f>
        <v>0</v>
      </c>
      <c r="S165" s="144">
        <v>0</v>
      </c>
      <c r="T165" s="145">
        <f>S165*H165</f>
        <v>0</v>
      </c>
      <c r="AR165" s="146" t="s">
        <v>139</v>
      </c>
      <c r="AT165" s="146" t="s">
        <v>135</v>
      </c>
      <c r="AU165" s="146" t="s">
        <v>21</v>
      </c>
      <c r="AY165" s="17" t="s">
        <v>133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7" t="s">
        <v>90</v>
      </c>
      <c r="BK165" s="147">
        <f>ROUND(I165*H165,2)</f>
        <v>0</v>
      </c>
      <c r="BL165" s="17" t="s">
        <v>139</v>
      </c>
      <c r="BM165" s="146" t="s">
        <v>200</v>
      </c>
    </row>
    <row r="166" spans="2:65" s="12" customFormat="1">
      <c r="B166" s="152"/>
      <c r="D166" s="148" t="s">
        <v>143</v>
      </c>
      <c r="E166" s="153" t="s">
        <v>1</v>
      </c>
      <c r="F166" s="154" t="s">
        <v>201</v>
      </c>
      <c r="H166" s="155">
        <v>86.28</v>
      </c>
      <c r="I166" s="156"/>
      <c r="L166" s="152"/>
      <c r="M166" s="157"/>
      <c r="T166" s="158"/>
      <c r="AT166" s="153" t="s">
        <v>143</v>
      </c>
      <c r="AU166" s="153" t="s">
        <v>21</v>
      </c>
      <c r="AV166" s="12" t="s">
        <v>21</v>
      </c>
      <c r="AW166" s="12" t="s">
        <v>38</v>
      </c>
      <c r="AX166" s="12" t="s">
        <v>90</v>
      </c>
      <c r="AY166" s="153" t="s">
        <v>133</v>
      </c>
    </row>
    <row r="167" spans="2:65" s="1" customFormat="1" ht="24.15" customHeight="1">
      <c r="B167" s="133"/>
      <c r="C167" s="134" t="s">
        <v>202</v>
      </c>
      <c r="D167" s="134" t="s">
        <v>135</v>
      </c>
      <c r="E167" s="135" t="s">
        <v>203</v>
      </c>
      <c r="F167" s="136" t="s">
        <v>204</v>
      </c>
      <c r="G167" s="137" t="s">
        <v>175</v>
      </c>
      <c r="H167" s="138">
        <v>21.57</v>
      </c>
      <c r="I167" s="139"/>
      <c r="J167" s="140">
        <f>ROUND(I167*H167,2)</f>
        <v>0</v>
      </c>
      <c r="K167" s="141"/>
      <c r="L167" s="32"/>
      <c r="M167" s="142" t="s">
        <v>1</v>
      </c>
      <c r="N167" s="143" t="s">
        <v>47</v>
      </c>
      <c r="P167" s="144">
        <f>O167*H167</f>
        <v>0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AR167" s="146" t="s">
        <v>139</v>
      </c>
      <c r="AT167" s="146" t="s">
        <v>135</v>
      </c>
      <c r="AU167" s="146" t="s">
        <v>21</v>
      </c>
      <c r="AY167" s="17" t="s">
        <v>133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7" t="s">
        <v>90</v>
      </c>
      <c r="BK167" s="147">
        <f>ROUND(I167*H167,2)</f>
        <v>0</v>
      </c>
      <c r="BL167" s="17" t="s">
        <v>139</v>
      </c>
      <c r="BM167" s="146" t="s">
        <v>205</v>
      </c>
    </row>
    <row r="168" spans="2:65" s="12" customFormat="1">
      <c r="B168" s="152"/>
      <c r="D168" s="148" t="s">
        <v>143</v>
      </c>
      <c r="E168" s="153" t="s">
        <v>1</v>
      </c>
      <c r="F168" s="154" t="s">
        <v>187</v>
      </c>
      <c r="H168" s="155">
        <v>21.57</v>
      </c>
      <c r="I168" s="156"/>
      <c r="L168" s="152"/>
      <c r="M168" s="157"/>
      <c r="T168" s="158"/>
      <c r="AT168" s="153" t="s">
        <v>143</v>
      </c>
      <c r="AU168" s="153" t="s">
        <v>21</v>
      </c>
      <c r="AV168" s="12" t="s">
        <v>21</v>
      </c>
      <c r="AW168" s="12" t="s">
        <v>38</v>
      </c>
      <c r="AX168" s="12" t="s">
        <v>90</v>
      </c>
      <c r="AY168" s="153" t="s">
        <v>133</v>
      </c>
    </row>
    <row r="169" spans="2:65" s="1" customFormat="1" ht="37.75" customHeight="1">
      <c r="B169" s="133"/>
      <c r="C169" s="134" t="s">
        <v>206</v>
      </c>
      <c r="D169" s="134" t="s">
        <v>135</v>
      </c>
      <c r="E169" s="135" t="s">
        <v>207</v>
      </c>
      <c r="F169" s="136" t="s">
        <v>208</v>
      </c>
      <c r="G169" s="137" t="s">
        <v>175</v>
      </c>
      <c r="H169" s="138">
        <v>44.293999999999997</v>
      </c>
      <c r="I169" s="139"/>
      <c r="J169" s="140">
        <f>ROUND(I169*H169,2)</f>
        <v>0</v>
      </c>
      <c r="K169" s="141"/>
      <c r="L169" s="32"/>
      <c r="M169" s="142" t="s">
        <v>1</v>
      </c>
      <c r="N169" s="143" t="s">
        <v>47</v>
      </c>
      <c r="P169" s="144">
        <f>O169*H169</f>
        <v>0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AR169" s="146" t="s">
        <v>139</v>
      </c>
      <c r="AT169" s="146" t="s">
        <v>135</v>
      </c>
      <c r="AU169" s="146" t="s">
        <v>21</v>
      </c>
      <c r="AY169" s="17" t="s">
        <v>133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7" t="s">
        <v>90</v>
      </c>
      <c r="BK169" s="147">
        <f>ROUND(I169*H169,2)</f>
        <v>0</v>
      </c>
      <c r="BL169" s="17" t="s">
        <v>139</v>
      </c>
      <c r="BM169" s="146" t="s">
        <v>209</v>
      </c>
    </row>
    <row r="170" spans="2:65" s="12" customFormat="1" ht="20">
      <c r="B170" s="152"/>
      <c r="D170" s="148" t="s">
        <v>143</v>
      </c>
      <c r="E170" s="153" t="s">
        <v>1</v>
      </c>
      <c r="F170" s="154" t="s">
        <v>210</v>
      </c>
      <c r="H170" s="155">
        <v>44.293999999999997</v>
      </c>
      <c r="I170" s="156"/>
      <c r="L170" s="152"/>
      <c r="M170" s="157"/>
      <c r="T170" s="158"/>
      <c r="AT170" s="153" t="s">
        <v>143</v>
      </c>
      <c r="AU170" s="153" t="s">
        <v>21</v>
      </c>
      <c r="AV170" s="12" t="s">
        <v>21</v>
      </c>
      <c r="AW170" s="12" t="s">
        <v>38</v>
      </c>
      <c r="AX170" s="12" t="s">
        <v>90</v>
      </c>
      <c r="AY170" s="153" t="s">
        <v>133</v>
      </c>
    </row>
    <row r="171" spans="2:65" s="1" customFormat="1" ht="37.75" customHeight="1">
      <c r="B171" s="133"/>
      <c r="C171" s="134" t="s">
        <v>211</v>
      </c>
      <c r="D171" s="134" t="s">
        <v>135</v>
      </c>
      <c r="E171" s="135" t="s">
        <v>212</v>
      </c>
      <c r="F171" s="136" t="s">
        <v>213</v>
      </c>
      <c r="G171" s="137" t="s">
        <v>175</v>
      </c>
      <c r="H171" s="138">
        <v>442.94</v>
      </c>
      <c r="I171" s="139"/>
      <c r="J171" s="140">
        <f>ROUND(I171*H171,2)</f>
        <v>0</v>
      </c>
      <c r="K171" s="141"/>
      <c r="L171" s="32"/>
      <c r="M171" s="142" t="s">
        <v>1</v>
      </c>
      <c r="N171" s="143" t="s">
        <v>47</v>
      </c>
      <c r="P171" s="144">
        <f>O171*H171</f>
        <v>0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AR171" s="146" t="s">
        <v>139</v>
      </c>
      <c r="AT171" s="146" t="s">
        <v>135</v>
      </c>
      <c r="AU171" s="146" t="s">
        <v>21</v>
      </c>
      <c r="AY171" s="17" t="s">
        <v>133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7" t="s">
        <v>90</v>
      </c>
      <c r="BK171" s="147">
        <f>ROUND(I171*H171,2)</f>
        <v>0</v>
      </c>
      <c r="BL171" s="17" t="s">
        <v>139</v>
      </c>
      <c r="BM171" s="146" t="s">
        <v>214</v>
      </c>
    </row>
    <row r="172" spans="2:65" s="12" customFormat="1" ht="20">
      <c r="B172" s="152"/>
      <c r="D172" s="148" t="s">
        <v>143</v>
      </c>
      <c r="E172" s="153" t="s">
        <v>1</v>
      </c>
      <c r="F172" s="154" t="s">
        <v>215</v>
      </c>
      <c r="H172" s="155">
        <v>44.293999999999997</v>
      </c>
      <c r="I172" s="156"/>
      <c r="L172" s="152"/>
      <c r="M172" s="157"/>
      <c r="T172" s="158"/>
      <c r="AT172" s="153" t="s">
        <v>143</v>
      </c>
      <c r="AU172" s="153" t="s">
        <v>21</v>
      </c>
      <c r="AV172" s="12" t="s">
        <v>21</v>
      </c>
      <c r="AW172" s="12" t="s">
        <v>38</v>
      </c>
      <c r="AX172" s="12" t="s">
        <v>82</v>
      </c>
      <c r="AY172" s="153" t="s">
        <v>133</v>
      </c>
    </row>
    <row r="173" spans="2:65" s="13" customFormat="1">
      <c r="B173" s="159"/>
      <c r="D173" s="148" t="s">
        <v>143</v>
      </c>
      <c r="E173" s="160" t="s">
        <v>1</v>
      </c>
      <c r="F173" s="161" t="s">
        <v>165</v>
      </c>
      <c r="H173" s="162">
        <v>44.293999999999997</v>
      </c>
      <c r="I173" s="163"/>
      <c r="L173" s="159"/>
      <c r="M173" s="164"/>
      <c r="T173" s="165"/>
      <c r="AT173" s="160" t="s">
        <v>143</v>
      </c>
      <c r="AU173" s="160" t="s">
        <v>21</v>
      </c>
      <c r="AV173" s="13" t="s">
        <v>150</v>
      </c>
      <c r="AW173" s="13" t="s">
        <v>38</v>
      </c>
      <c r="AX173" s="13" t="s">
        <v>82</v>
      </c>
      <c r="AY173" s="160" t="s">
        <v>133</v>
      </c>
    </row>
    <row r="174" spans="2:65" s="12" customFormat="1">
      <c r="B174" s="152"/>
      <c r="D174" s="148" t="s">
        <v>143</v>
      </c>
      <c r="E174" s="153" t="s">
        <v>1</v>
      </c>
      <c r="F174" s="154" t="s">
        <v>216</v>
      </c>
      <c r="H174" s="155">
        <v>442.94</v>
      </c>
      <c r="I174" s="156"/>
      <c r="L174" s="152"/>
      <c r="M174" s="157"/>
      <c r="T174" s="158"/>
      <c r="AT174" s="153" t="s">
        <v>143</v>
      </c>
      <c r="AU174" s="153" t="s">
        <v>21</v>
      </c>
      <c r="AV174" s="12" t="s">
        <v>21</v>
      </c>
      <c r="AW174" s="12" t="s">
        <v>38</v>
      </c>
      <c r="AX174" s="12" t="s">
        <v>90</v>
      </c>
      <c r="AY174" s="153" t="s">
        <v>133</v>
      </c>
    </row>
    <row r="175" spans="2:65" s="1" customFormat="1" ht="24.15" customHeight="1">
      <c r="B175" s="133"/>
      <c r="C175" s="134" t="s">
        <v>217</v>
      </c>
      <c r="D175" s="134" t="s">
        <v>135</v>
      </c>
      <c r="E175" s="135" t="s">
        <v>218</v>
      </c>
      <c r="F175" s="136" t="s">
        <v>219</v>
      </c>
      <c r="G175" s="137" t="s">
        <v>175</v>
      </c>
      <c r="H175" s="138">
        <v>44.293999999999997</v>
      </c>
      <c r="I175" s="139"/>
      <c r="J175" s="140">
        <f>ROUND(I175*H175,2)</f>
        <v>0</v>
      </c>
      <c r="K175" s="141"/>
      <c r="L175" s="32"/>
      <c r="M175" s="142" t="s">
        <v>1</v>
      </c>
      <c r="N175" s="143" t="s">
        <v>47</v>
      </c>
      <c r="P175" s="144">
        <f>O175*H175</f>
        <v>0</v>
      </c>
      <c r="Q175" s="144">
        <v>0</v>
      </c>
      <c r="R175" s="144">
        <f>Q175*H175</f>
        <v>0</v>
      </c>
      <c r="S175" s="144">
        <v>0</v>
      </c>
      <c r="T175" s="145">
        <f>S175*H175</f>
        <v>0</v>
      </c>
      <c r="AR175" s="146" t="s">
        <v>139</v>
      </c>
      <c r="AT175" s="146" t="s">
        <v>135</v>
      </c>
      <c r="AU175" s="146" t="s">
        <v>21</v>
      </c>
      <c r="AY175" s="17" t="s">
        <v>133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7" t="s">
        <v>90</v>
      </c>
      <c r="BK175" s="147">
        <f>ROUND(I175*H175,2)</f>
        <v>0</v>
      </c>
      <c r="BL175" s="17" t="s">
        <v>139</v>
      </c>
      <c r="BM175" s="146" t="s">
        <v>220</v>
      </c>
    </row>
    <row r="176" spans="2:65" s="12" customFormat="1" ht="20">
      <c r="B176" s="152"/>
      <c r="D176" s="148" t="s">
        <v>143</v>
      </c>
      <c r="E176" s="153" t="s">
        <v>1</v>
      </c>
      <c r="F176" s="154" t="s">
        <v>215</v>
      </c>
      <c r="H176" s="155">
        <v>44.293999999999997</v>
      </c>
      <c r="I176" s="156"/>
      <c r="L176" s="152"/>
      <c r="M176" s="157"/>
      <c r="T176" s="158"/>
      <c r="AT176" s="153" t="s">
        <v>143</v>
      </c>
      <c r="AU176" s="153" t="s">
        <v>21</v>
      </c>
      <c r="AV176" s="12" t="s">
        <v>21</v>
      </c>
      <c r="AW176" s="12" t="s">
        <v>38</v>
      </c>
      <c r="AX176" s="12" t="s">
        <v>90</v>
      </c>
      <c r="AY176" s="153" t="s">
        <v>133</v>
      </c>
    </row>
    <row r="177" spans="2:65" s="1" customFormat="1" ht="16.5" customHeight="1">
      <c r="B177" s="133"/>
      <c r="C177" s="134" t="s">
        <v>221</v>
      </c>
      <c r="D177" s="134" t="s">
        <v>135</v>
      </c>
      <c r="E177" s="135" t="s">
        <v>222</v>
      </c>
      <c r="F177" s="136" t="s">
        <v>223</v>
      </c>
      <c r="G177" s="137" t="s">
        <v>175</v>
      </c>
      <c r="H177" s="138">
        <v>44.293999999999997</v>
      </c>
      <c r="I177" s="139"/>
      <c r="J177" s="140">
        <f>ROUND(I177*H177,2)</f>
        <v>0</v>
      </c>
      <c r="K177" s="141"/>
      <c r="L177" s="32"/>
      <c r="M177" s="142" t="s">
        <v>1</v>
      </c>
      <c r="N177" s="143" t="s">
        <v>47</v>
      </c>
      <c r="P177" s="144">
        <f>O177*H177</f>
        <v>0</v>
      </c>
      <c r="Q177" s="144">
        <v>0</v>
      </c>
      <c r="R177" s="144">
        <f>Q177*H177</f>
        <v>0</v>
      </c>
      <c r="S177" s="144">
        <v>0</v>
      </c>
      <c r="T177" s="145">
        <f>S177*H177</f>
        <v>0</v>
      </c>
      <c r="AR177" s="146" t="s">
        <v>139</v>
      </c>
      <c r="AT177" s="146" t="s">
        <v>135</v>
      </c>
      <c r="AU177" s="146" t="s">
        <v>21</v>
      </c>
      <c r="AY177" s="17" t="s">
        <v>133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7" t="s">
        <v>90</v>
      </c>
      <c r="BK177" s="147">
        <f>ROUND(I177*H177,2)</f>
        <v>0</v>
      </c>
      <c r="BL177" s="17" t="s">
        <v>139</v>
      </c>
      <c r="BM177" s="146" t="s">
        <v>224</v>
      </c>
    </row>
    <row r="178" spans="2:65" s="12" customFormat="1" ht="20">
      <c r="B178" s="152"/>
      <c r="D178" s="148" t="s">
        <v>143</v>
      </c>
      <c r="E178" s="153" t="s">
        <v>1</v>
      </c>
      <c r="F178" s="154" t="s">
        <v>225</v>
      </c>
      <c r="H178" s="155">
        <v>44.293999999999997</v>
      </c>
      <c r="I178" s="156"/>
      <c r="L178" s="152"/>
      <c r="M178" s="157"/>
      <c r="T178" s="158"/>
      <c r="AT178" s="153" t="s">
        <v>143</v>
      </c>
      <c r="AU178" s="153" t="s">
        <v>21</v>
      </c>
      <c r="AV178" s="12" t="s">
        <v>21</v>
      </c>
      <c r="AW178" s="12" t="s">
        <v>38</v>
      </c>
      <c r="AX178" s="12" t="s">
        <v>90</v>
      </c>
      <c r="AY178" s="153" t="s">
        <v>133</v>
      </c>
    </row>
    <row r="179" spans="2:65" s="1" customFormat="1" ht="33" customHeight="1">
      <c r="B179" s="133"/>
      <c r="C179" s="134" t="s">
        <v>226</v>
      </c>
      <c r="D179" s="134" t="s">
        <v>135</v>
      </c>
      <c r="E179" s="135" t="s">
        <v>227</v>
      </c>
      <c r="F179" s="136" t="s">
        <v>228</v>
      </c>
      <c r="G179" s="137" t="s">
        <v>229</v>
      </c>
      <c r="H179" s="138">
        <v>84.813000000000002</v>
      </c>
      <c r="I179" s="139"/>
      <c r="J179" s="140">
        <f>ROUND(I179*H179,2)</f>
        <v>0</v>
      </c>
      <c r="K179" s="141"/>
      <c r="L179" s="32"/>
      <c r="M179" s="142" t="s">
        <v>1</v>
      </c>
      <c r="N179" s="143" t="s">
        <v>47</v>
      </c>
      <c r="P179" s="144">
        <f>O179*H179</f>
        <v>0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AR179" s="146" t="s">
        <v>139</v>
      </c>
      <c r="AT179" s="146" t="s">
        <v>135</v>
      </c>
      <c r="AU179" s="146" t="s">
        <v>21</v>
      </c>
      <c r="AY179" s="17" t="s">
        <v>133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7" t="s">
        <v>90</v>
      </c>
      <c r="BK179" s="147">
        <f>ROUND(I179*H179,2)</f>
        <v>0</v>
      </c>
      <c r="BL179" s="17" t="s">
        <v>139</v>
      </c>
      <c r="BM179" s="146" t="s">
        <v>230</v>
      </c>
    </row>
    <row r="180" spans="2:65" s="12" customFormat="1">
      <c r="B180" s="152"/>
      <c r="D180" s="148" t="s">
        <v>143</v>
      </c>
      <c r="E180" s="153" t="s">
        <v>1</v>
      </c>
      <c r="F180" s="154" t="s">
        <v>231</v>
      </c>
      <c r="H180" s="155">
        <v>84.813000000000002</v>
      </c>
      <c r="I180" s="156"/>
      <c r="L180" s="152"/>
      <c r="M180" s="157"/>
      <c r="T180" s="158"/>
      <c r="AT180" s="153" t="s">
        <v>143</v>
      </c>
      <c r="AU180" s="153" t="s">
        <v>21</v>
      </c>
      <c r="AV180" s="12" t="s">
        <v>21</v>
      </c>
      <c r="AW180" s="12" t="s">
        <v>38</v>
      </c>
      <c r="AX180" s="12" t="s">
        <v>90</v>
      </c>
      <c r="AY180" s="153" t="s">
        <v>133</v>
      </c>
    </row>
    <row r="181" spans="2:65" s="1" customFormat="1" ht="37.75" customHeight="1">
      <c r="B181" s="133"/>
      <c r="C181" s="134" t="s">
        <v>232</v>
      </c>
      <c r="D181" s="134" t="s">
        <v>135</v>
      </c>
      <c r="E181" s="135" t="s">
        <v>233</v>
      </c>
      <c r="F181" s="136" t="s">
        <v>234</v>
      </c>
      <c r="G181" s="137" t="s">
        <v>175</v>
      </c>
      <c r="H181" s="138">
        <v>63.555999999999997</v>
      </c>
      <c r="I181" s="139"/>
      <c r="J181" s="140">
        <f>ROUND(I181*H181,2)</f>
        <v>0</v>
      </c>
      <c r="K181" s="141"/>
      <c r="L181" s="32"/>
      <c r="M181" s="142" t="s">
        <v>1</v>
      </c>
      <c r="N181" s="143" t="s">
        <v>47</v>
      </c>
      <c r="P181" s="144">
        <f>O181*H181</f>
        <v>0</v>
      </c>
      <c r="Q181" s="144">
        <v>0</v>
      </c>
      <c r="R181" s="144">
        <f>Q181*H181</f>
        <v>0</v>
      </c>
      <c r="S181" s="144">
        <v>0</v>
      </c>
      <c r="T181" s="145">
        <f>S181*H181</f>
        <v>0</v>
      </c>
      <c r="AR181" s="146" t="s">
        <v>139</v>
      </c>
      <c r="AT181" s="146" t="s">
        <v>135</v>
      </c>
      <c r="AU181" s="146" t="s">
        <v>21</v>
      </c>
      <c r="AY181" s="17" t="s">
        <v>133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7" t="s">
        <v>90</v>
      </c>
      <c r="BK181" s="147">
        <f>ROUND(I181*H181,2)</f>
        <v>0</v>
      </c>
      <c r="BL181" s="17" t="s">
        <v>139</v>
      </c>
      <c r="BM181" s="146" t="s">
        <v>235</v>
      </c>
    </row>
    <row r="182" spans="2:65" s="12" customFormat="1" ht="20">
      <c r="B182" s="152"/>
      <c r="D182" s="148" t="s">
        <v>143</v>
      </c>
      <c r="E182" s="153" t="s">
        <v>1</v>
      </c>
      <c r="F182" s="154" t="s">
        <v>177</v>
      </c>
      <c r="H182" s="155">
        <v>107.85</v>
      </c>
      <c r="I182" s="156"/>
      <c r="L182" s="152"/>
      <c r="M182" s="157"/>
      <c r="T182" s="158"/>
      <c r="AT182" s="153" t="s">
        <v>143</v>
      </c>
      <c r="AU182" s="153" t="s">
        <v>21</v>
      </c>
      <c r="AV182" s="12" t="s">
        <v>21</v>
      </c>
      <c r="AW182" s="12" t="s">
        <v>38</v>
      </c>
      <c r="AX182" s="12" t="s">
        <v>82</v>
      </c>
      <c r="AY182" s="153" t="s">
        <v>133</v>
      </c>
    </row>
    <row r="183" spans="2:65" s="12" customFormat="1" ht="20">
      <c r="B183" s="152"/>
      <c r="D183" s="148" t="s">
        <v>143</v>
      </c>
      <c r="E183" s="153" t="s">
        <v>1</v>
      </c>
      <c r="F183" s="154" t="s">
        <v>236</v>
      </c>
      <c r="H183" s="155">
        <v>-44.293999999999997</v>
      </c>
      <c r="I183" s="156"/>
      <c r="L183" s="152"/>
      <c r="M183" s="157"/>
      <c r="T183" s="158"/>
      <c r="AT183" s="153" t="s">
        <v>143</v>
      </c>
      <c r="AU183" s="153" t="s">
        <v>21</v>
      </c>
      <c r="AV183" s="12" t="s">
        <v>21</v>
      </c>
      <c r="AW183" s="12" t="s">
        <v>38</v>
      </c>
      <c r="AX183" s="12" t="s">
        <v>82</v>
      </c>
      <c r="AY183" s="153" t="s">
        <v>133</v>
      </c>
    </row>
    <row r="184" spans="2:65" s="14" customFormat="1">
      <c r="B184" s="166"/>
      <c r="D184" s="148" t="s">
        <v>143</v>
      </c>
      <c r="E184" s="167" t="s">
        <v>1</v>
      </c>
      <c r="F184" s="168" t="s">
        <v>237</v>
      </c>
      <c r="H184" s="169">
        <v>63.555999999999997</v>
      </c>
      <c r="I184" s="170"/>
      <c r="L184" s="166"/>
      <c r="M184" s="171"/>
      <c r="T184" s="172"/>
      <c r="AT184" s="167" t="s">
        <v>143</v>
      </c>
      <c r="AU184" s="167" t="s">
        <v>21</v>
      </c>
      <c r="AV184" s="14" t="s">
        <v>139</v>
      </c>
      <c r="AW184" s="14" t="s">
        <v>38</v>
      </c>
      <c r="AX184" s="14" t="s">
        <v>90</v>
      </c>
      <c r="AY184" s="167" t="s">
        <v>133</v>
      </c>
    </row>
    <row r="185" spans="2:65" s="1" customFormat="1" ht="24.15" customHeight="1">
      <c r="B185" s="133"/>
      <c r="C185" s="134" t="s">
        <v>238</v>
      </c>
      <c r="D185" s="134" t="s">
        <v>135</v>
      </c>
      <c r="E185" s="135" t="s">
        <v>239</v>
      </c>
      <c r="F185" s="136" t="s">
        <v>240</v>
      </c>
      <c r="G185" s="137" t="s">
        <v>175</v>
      </c>
      <c r="H185" s="138">
        <v>89.661000000000001</v>
      </c>
      <c r="I185" s="139"/>
      <c r="J185" s="140">
        <f>ROUND(I185*H185,2)</f>
        <v>0</v>
      </c>
      <c r="K185" s="141"/>
      <c r="L185" s="32"/>
      <c r="M185" s="142" t="s">
        <v>1</v>
      </c>
      <c r="N185" s="143" t="s">
        <v>47</v>
      </c>
      <c r="P185" s="144">
        <f>O185*H185</f>
        <v>0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AR185" s="146" t="s">
        <v>139</v>
      </c>
      <c r="AT185" s="146" t="s">
        <v>135</v>
      </c>
      <c r="AU185" s="146" t="s">
        <v>21</v>
      </c>
      <c r="AY185" s="17" t="s">
        <v>133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7" t="s">
        <v>90</v>
      </c>
      <c r="BK185" s="147">
        <f>ROUND(I185*H185,2)</f>
        <v>0</v>
      </c>
      <c r="BL185" s="17" t="s">
        <v>139</v>
      </c>
      <c r="BM185" s="146" t="s">
        <v>241</v>
      </c>
    </row>
    <row r="186" spans="2:65" s="12" customFormat="1" ht="30">
      <c r="B186" s="152"/>
      <c r="D186" s="148" t="s">
        <v>143</v>
      </c>
      <c r="E186" s="153" t="s">
        <v>1</v>
      </c>
      <c r="F186" s="154" t="s">
        <v>242</v>
      </c>
      <c r="H186" s="155">
        <v>14.462999999999999</v>
      </c>
      <c r="I186" s="156"/>
      <c r="L186" s="152"/>
      <c r="M186" s="157"/>
      <c r="T186" s="158"/>
      <c r="AT186" s="153" t="s">
        <v>143</v>
      </c>
      <c r="AU186" s="153" t="s">
        <v>21</v>
      </c>
      <c r="AV186" s="12" t="s">
        <v>21</v>
      </c>
      <c r="AW186" s="12" t="s">
        <v>38</v>
      </c>
      <c r="AX186" s="12" t="s">
        <v>82</v>
      </c>
      <c r="AY186" s="153" t="s">
        <v>133</v>
      </c>
    </row>
    <row r="187" spans="2:65" s="12" customFormat="1" ht="30">
      <c r="B187" s="152"/>
      <c r="D187" s="148" t="s">
        <v>143</v>
      </c>
      <c r="E187" s="153" t="s">
        <v>1</v>
      </c>
      <c r="F187" s="154" t="s">
        <v>243</v>
      </c>
      <c r="H187" s="155">
        <v>14.462999999999999</v>
      </c>
      <c r="I187" s="156"/>
      <c r="L187" s="152"/>
      <c r="M187" s="157"/>
      <c r="T187" s="158"/>
      <c r="AT187" s="153" t="s">
        <v>143</v>
      </c>
      <c r="AU187" s="153" t="s">
        <v>21</v>
      </c>
      <c r="AV187" s="12" t="s">
        <v>21</v>
      </c>
      <c r="AW187" s="12" t="s">
        <v>38</v>
      </c>
      <c r="AX187" s="12" t="s">
        <v>82</v>
      </c>
      <c r="AY187" s="153" t="s">
        <v>133</v>
      </c>
    </row>
    <row r="188" spans="2:65" s="12" customFormat="1" ht="20">
      <c r="B188" s="152"/>
      <c r="D188" s="148" t="s">
        <v>143</v>
      </c>
      <c r="E188" s="153" t="s">
        <v>1</v>
      </c>
      <c r="F188" s="154" t="s">
        <v>244</v>
      </c>
      <c r="H188" s="155">
        <v>-2.8210000000000002</v>
      </c>
      <c r="I188" s="156"/>
      <c r="L188" s="152"/>
      <c r="M188" s="157"/>
      <c r="T188" s="158"/>
      <c r="AT188" s="153" t="s">
        <v>143</v>
      </c>
      <c r="AU188" s="153" t="s">
        <v>21</v>
      </c>
      <c r="AV188" s="12" t="s">
        <v>21</v>
      </c>
      <c r="AW188" s="12" t="s">
        <v>38</v>
      </c>
      <c r="AX188" s="12" t="s">
        <v>82</v>
      </c>
      <c r="AY188" s="153" t="s">
        <v>133</v>
      </c>
    </row>
    <row r="189" spans="2:65" s="13" customFormat="1">
      <c r="B189" s="159"/>
      <c r="D189" s="148" t="s">
        <v>143</v>
      </c>
      <c r="E189" s="160" t="s">
        <v>1</v>
      </c>
      <c r="F189" s="161" t="s">
        <v>165</v>
      </c>
      <c r="H189" s="162">
        <v>26.105</v>
      </c>
      <c r="I189" s="163"/>
      <c r="L189" s="159"/>
      <c r="M189" s="164"/>
      <c r="T189" s="165"/>
      <c r="AT189" s="160" t="s">
        <v>143</v>
      </c>
      <c r="AU189" s="160" t="s">
        <v>21</v>
      </c>
      <c r="AV189" s="13" t="s">
        <v>150</v>
      </c>
      <c r="AW189" s="13" t="s">
        <v>38</v>
      </c>
      <c r="AX189" s="13" t="s">
        <v>82</v>
      </c>
      <c r="AY189" s="160" t="s">
        <v>133</v>
      </c>
    </row>
    <row r="190" spans="2:65" s="15" customFormat="1" ht="30">
      <c r="B190" s="173"/>
      <c r="D190" s="148" t="s">
        <v>143</v>
      </c>
      <c r="E190" s="174" t="s">
        <v>1</v>
      </c>
      <c r="F190" s="175" t="s">
        <v>245</v>
      </c>
      <c r="H190" s="174" t="s">
        <v>1</v>
      </c>
      <c r="I190" s="176"/>
      <c r="L190" s="173"/>
      <c r="M190" s="177"/>
      <c r="T190" s="178"/>
      <c r="AT190" s="174" t="s">
        <v>143</v>
      </c>
      <c r="AU190" s="174" t="s">
        <v>21</v>
      </c>
      <c r="AV190" s="15" t="s">
        <v>90</v>
      </c>
      <c r="AW190" s="15" t="s">
        <v>38</v>
      </c>
      <c r="AX190" s="15" t="s">
        <v>82</v>
      </c>
      <c r="AY190" s="174" t="s">
        <v>133</v>
      </c>
    </row>
    <row r="191" spans="2:65" s="12" customFormat="1" ht="20">
      <c r="B191" s="152"/>
      <c r="D191" s="148" t="s">
        <v>143</v>
      </c>
      <c r="E191" s="153" t="s">
        <v>1</v>
      </c>
      <c r="F191" s="154" t="s">
        <v>246</v>
      </c>
      <c r="H191" s="155">
        <v>63.555999999999997</v>
      </c>
      <c r="I191" s="156"/>
      <c r="L191" s="152"/>
      <c r="M191" s="157"/>
      <c r="T191" s="158"/>
      <c r="AT191" s="153" t="s">
        <v>143</v>
      </c>
      <c r="AU191" s="153" t="s">
        <v>21</v>
      </c>
      <c r="AV191" s="12" t="s">
        <v>21</v>
      </c>
      <c r="AW191" s="12" t="s">
        <v>38</v>
      </c>
      <c r="AX191" s="12" t="s">
        <v>82</v>
      </c>
      <c r="AY191" s="153" t="s">
        <v>133</v>
      </c>
    </row>
    <row r="192" spans="2:65" s="13" customFormat="1">
      <c r="B192" s="159"/>
      <c r="D192" s="148" t="s">
        <v>143</v>
      </c>
      <c r="E192" s="160" t="s">
        <v>1</v>
      </c>
      <c r="F192" s="161" t="s">
        <v>165</v>
      </c>
      <c r="H192" s="162">
        <v>63.555999999999997</v>
      </c>
      <c r="I192" s="163"/>
      <c r="L192" s="159"/>
      <c r="M192" s="164"/>
      <c r="T192" s="165"/>
      <c r="AT192" s="160" t="s">
        <v>143</v>
      </c>
      <c r="AU192" s="160" t="s">
        <v>21</v>
      </c>
      <c r="AV192" s="13" t="s">
        <v>150</v>
      </c>
      <c r="AW192" s="13" t="s">
        <v>38</v>
      </c>
      <c r="AX192" s="13" t="s">
        <v>82</v>
      </c>
      <c r="AY192" s="160" t="s">
        <v>133</v>
      </c>
    </row>
    <row r="193" spans="2:65" s="14" customFormat="1">
      <c r="B193" s="166"/>
      <c r="D193" s="148" t="s">
        <v>143</v>
      </c>
      <c r="E193" s="167" t="s">
        <v>1</v>
      </c>
      <c r="F193" s="168" t="s">
        <v>237</v>
      </c>
      <c r="H193" s="169">
        <v>89.661000000000001</v>
      </c>
      <c r="I193" s="170"/>
      <c r="L193" s="166"/>
      <c r="M193" s="171"/>
      <c r="T193" s="172"/>
      <c r="AT193" s="167" t="s">
        <v>143</v>
      </c>
      <c r="AU193" s="167" t="s">
        <v>21</v>
      </c>
      <c r="AV193" s="14" t="s">
        <v>139</v>
      </c>
      <c r="AW193" s="14" t="s">
        <v>38</v>
      </c>
      <c r="AX193" s="14" t="s">
        <v>90</v>
      </c>
      <c r="AY193" s="167" t="s">
        <v>133</v>
      </c>
    </row>
    <row r="194" spans="2:65" s="1" customFormat="1" ht="37.75" customHeight="1">
      <c r="B194" s="133"/>
      <c r="C194" s="134" t="s">
        <v>7</v>
      </c>
      <c r="D194" s="134" t="s">
        <v>135</v>
      </c>
      <c r="E194" s="135" t="s">
        <v>247</v>
      </c>
      <c r="F194" s="136" t="s">
        <v>248</v>
      </c>
      <c r="G194" s="137" t="s">
        <v>175</v>
      </c>
      <c r="H194" s="138">
        <v>153.21700000000001</v>
      </c>
      <c r="I194" s="139"/>
      <c r="J194" s="140">
        <f>ROUND(I194*H194,2)</f>
        <v>0</v>
      </c>
      <c r="K194" s="141"/>
      <c r="L194" s="32"/>
      <c r="M194" s="142" t="s">
        <v>1</v>
      </c>
      <c r="N194" s="143" t="s">
        <v>47</v>
      </c>
      <c r="P194" s="144">
        <f>O194*H194</f>
        <v>0</v>
      </c>
      <c r="Q194" s="144">
        <v>0</v>
      </c>
      <c r="R194" s="144">
        <f>Q194*H194</f>
        <v>0</v>
      </c>
      <c r="S194" s="144">
        <v>0</v>
      </c>
      <c r="T194" s="145">
        <f>S194*H194</f>
        <v>0</v>
      </c>
      <c r="AR194" s="146" t="s">
        <v>139</v>
      </c>
      <c r="AT194" s="146" t="s">
        <v>135</v>
      </c>
      <c r="AU194" s="146" t="s">
        <v>21</v>
      </c>
      <c r="AY194" s="17" t="s">
        <v>133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7" t="s">
        <v>90</v>
      </c>
      <c r="BK194" s="147">
        <f>ROUND(I194*H194,2)</f>
        <v>0</v>
      </c>
      <c r="BL194" s="17" t="s">
        <v>139</v>
      </c>
      <c r="BM194" s="146" t="s">
        <v>249</v>
      </c>
    </row>
    <row r="195" spans="2:65" s="12" customFormat="1" ht="30">
      <c r="B195" s="152"/>
      <c r="D195" s="148" t="s">
        <v>143</v>
      </c>
      <c r="E195" s="153" t="s">
        <v>1</v>
      </c>
      <c r="F195" s="154" t="s">
        <v>242</v>
      </c>
      <c r="H195" s="155">
        <v>14.462999999999999</v>
      </c>
      <c r="I195" s="156"/>
      <c r="L195" s="152"/>
      <c r="M195" s="157"/>
      <c r="T195" s="158"/>
      <c r="AT195" s="153" t="s">
        <v>143</v>
      </c>
      <c r="AU195" s="153" t="s">
        <v>21</v>
      </c>
      <c r="AV195" s="12" t="s">
        <v>21</v>
      </c>
      <c r="AW195" s="12" t="s">
        <v>38</v>
      </c>
      <c r="AX195" s="12" t="s">
        <v>82</v>
      </c>
      <c r="AY195" s="153" t="s">
        <v>133</v>
      </c>
    </row>
    <row r="196" spans="2:65" s="12" customFormat="1" ht="30">
      <c r="B196" s="152"/>
      <c r="D196" s="148" t="s">
        <v>143</v>
      </c>
      <c r="E196" s="153" t="s">
        <v>1</v>
      </c>
      <c r="F196" s="154" t="s">
        <v>243</v>
      </c>
      <c r="H196" s="155">
        <v>14.462999999999999</v>
      </c>
      <c r="I196" s="156"/>
      <c r="L196" s="152"/>
      <c r="M196" s="157"/>
      <c r="T196" s="158"/>
      <c r="AT196" s="153" t="s">
        <v>143</v>
      </c>
      <c r="AU196" s="153" t="s">
        <v>21</v>
      </c>
      <c r="AV196" s="12" t="s">
        <v>21</v>
      </c>
      <c r="AW196" s="12" t="s">
        <v>38</v>
      </c>
      <c r="AX196" s="12" t="s">
        <v>82</v>
      </c>
      <c r="AY196" s="153" t="s">
        <v>133</v>
      </c>
    </row>
    <row r="197" spans="2:65" s="12" customFormat="1" ht="20">
      <c r="B197" s="152"/>
      <c r="D197" s="148" t="s">
        <v>143</v>
      </c>
      <c r="E197" s="153" t="s">
        <v>1</v>
      </c>
      <c r="F197" s="154" t="s">
        <v>244</v>
      </c>
      <c r="H197" s="155">
        <v>-2.8210000000000002</v>
      </c>
      <c r="I197" s="156"/>
      <c r="L197" s="152"/>
      <c r="M197" s="157"/>
      <c r="T197" s="158"/>
      <c r="AT197" s="153" t="s">
        <v>143</v>
      </c>
      <c r="AU197" s="153" t="s">
        <v>21</v>
      </c>
      <c r="AV197" s="12" t="s">
        <v>21</v>
      </c>
      <c r="AW197" s="12" t="s">
        <v>38</v>
      </c>
      <c r="AX197" s="12" t="s">
        <v>82</v>
      </c>
      <c r="AY197" s="153" t="s">
        <v>133</v>
      </c>
    </row>
    <row r="198" spans="2:65" s="13" customFormat="1">
      <c r="B198" s="159"/>
      <c r="D198" s="148" t="s">
        <v>143</v>
      </c>
      <c r="E198" s="160" t="s">
        <v>1</v>
      </c>
      <c r="F198" s="161" t="s">
        <v>165</v>
      </c>
      <c r="H198" s="162">
        <v>26.105</v>
      </c>
      <c r="I198" s="163"/>
      <c r="L198" s="159"/>
      <c r="M198" s="164"/>
      <c r="T198" s="165"/>
      <c r="AT198" s="160" t="s">
        <v>143</v>
      </c>
      <c r="AU198" s="160" t="s">
        <v>21</v>
      </c>
      <c r="AV198" s="13" t="s">
        <v>150</v>
      </c>
      <c r="AW198" s="13" t="s">
        <v>38</v>
      </c>
      <c r="AX198" s="13" t="s">
        <v>82</v>
      </c>
      <c r="AY198" s="160" t="s">
        <v>133</v>
      </c>
    </row>
    <row r="199" spans="2:65" s="12" customFormat="1" ht="20">
      <c r="B199" s="152"/>
      <c r="D199" s="148" t="s">
        <v>143</v>
      </c>
      <c r="E199" s="153" t="s">
        <v>1</v>
      </c>
      <c r="F199" s="154" t="s">
        <v>250</v>
      </c>
      <c r="H199" s="155">
        <v>63.555999999999997</v>
      </c>
      <c r="I199" s="156"/>
      <c r="L199" s="152"/>
      <c r="M199" s="157"/>
      <c r="T199" s="158"/>
      <c r="AT199" s="153" t="s">
        <v>143</v>
      </c>
      <c r="AU199" s="153" t="s">
        <v>21</v>
      </c>
      <c r="AV199" s="12" t="s">
        <v>21</v>
      </c>
      <c r="AW199" s="12" t="s">
        <v>38</v>
      </c>
      <c r="AX199" s="12" t="s">
        <v>82</v>
      </c>
      <c r="AY199" s="153" t="s">
        <v>133</v>
      </c>
    </row>
    <row r="200" spans="2:65" s="12" customFormat="1" ht="20">
      <c r="B200" s="152"/>
      <c r="D200" s="148" t="s">
        <v>143</v>
      </c>
      <c r="E200" s="153" t="s">
        <v>1</v>
      </c>
      <c r="F200" s="154" t="s">
        <v>246</v>
      </c>
      <c r="H200" s="155">
        <v>63.555999999999997</v>
      </c>
      <c r="I200" s="156"/>
      <c r="L200" s="152"/>
      <c r="M200" s="157"/>
      <c r="T200" s="158"/>
      <c r="AT200" s="153" t="s">
        <v>143</v>
      </c>
      <c r="AU200" s="153" t="s">
        <v>21</v>
      </c>
      <c r="AV200" s="12" t="s">
        <v>21</v>
      </c>
      <c r="AW200" s="12" t="s">
        <v>38</v>
      </c>
      <c r="AX200" s="12" t="s">
        <v>82</v>
      </c>
      <c r="AY200" s="153" t="s">
        <v>133</v>
      </c>
    </row>
    <row r="201" spans="2:65" s="13" customFormat="1">
      <c r="B201" s="159"/>
      <c r="D201" s="148" t="s">
        <v>143</v>
      </c>
      <c r="E201" s="160" t="s">
        <v>1</v>
      </c>
      <c r="F201" s="161" t="s">
        <v>165</v>
      </c>
      <c r="H201" s="162">
        <v>127.11199999999999</v>
      </c>
      <c r="I201" s="163"/>
      <c r="L201" s="159"/>
      <c r="M201" s="164"/>
      <c r="T201" s="165"/>
      <c r="AT201" s="160" t="s">
        <v>143</v>
      </c>
      <c r="AU201" s="160" t="s">
        <v>21</v>
      </c>
      <c r="AV201" s="13" t="s">
        <v>150</v>
      </c>
      <c r="AW201" s="13" t="s">
        <v>38</v>
      </c>
      <c r="AX201" s="13" t="s">
        <v>82</v>
      </c>
      <c r="AY201" s="160" t="s">
        <v>133</v>
      </c>
    </row>
    <row r="202" spans="2:65" s="14" customFormat="1">
      <c r="B202" s="166"/>
      <c r="D202" s="148" t="s">
        <v>143</v>
      </c>
      <c r="E202" s="167" t="s">
        <v>1</v>
      </c>
      <c r="F202" s="168" t="s">
        <v>237</v>
      </c>
      <c r="H202" s="169">
        <v>153.21700000000001</v>
      </c>
      <c r="I202" s="170"/>
      <c r="L202" s="166"/>
      <c r="M202" s="171"/>
      <c r="T202" s="172"/>
      <c r="AT202" s="167" t="s">
        <v>143</v>
      </c>
      <c r="AU202" s="167" t="s">
        <v>21</v>
      </c>
      <c r="AV202" s="14" t="s">
        <v>139</v>
      </c>
      <c r="AW202" s="14" t="s">
        <v>38</v>
      </c>
      <c r="AX202" s="14" t="s">
        <v>90</v>
      </c>
      <c r="AY202" s="167" t="s">
        <v>133</v>
      </c>
    </row>
    <row r="203" spans="2:65" s="1" customFormat="1" ht="16.5" customHeight="1">
      <c r="B203" s="133"/>
      <c r="C203" s="134" t="s">
        <v>251</v>
      </c>
      <c r="D203" s="134" t="s">
        <v>135</v>
      </c>
      <c r="E203" s="135" t="s">
        <v>252</v>
      </c>
      <c r="F203" s="136" t="s">
        <v>253</v>
      </c>
      <c r="G203" s="137" t="s">
        <v>138</v>
      </c>
      <c r="H203" s="138">
        <v>58.207999999999998</v>
      </c>
      <c r="I203" s="139"/>
      <c r="J203" s="140">
        <f>ROUND(I203*H203,2)</f>
        <v>0</v>
      </c>
      <c r="K203" s="141"/>
      <c r="L203" s="32"/>
      <c r="M203" s="142" t="s">
        <v>1</v>
      </c>
      <c r="N203" s="143" t="s">
        <v>47</v>
      </c>
      <c r="P203" s="144">
        <f>O203*H203</f>
        <v>0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AR203" s="146" t="s">
        <v>139</v>
      </c>
      <c r="AT203" s="146" t="s">
        <v>135</v>
      </c>
      <c r="AU203" s="146" t="s">
        <v>21</v>
      </c>
      <c r="AY203" s="17" t="s">
        <v>133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7" t="s">
        <v>90</v>
      </c>
      <c r="BK203" s="147">
        <f>ROUND(I203*H203,2)</f>
        <v>0</v>
      </c>
      <c r="BL203" s="17" t="s">
        <v>139</v>
      </c>
      <c r="BM203" s="146" t="s">
        <v>254</v>
      </c>
    </row>
    <row r="204" spans="2:65" s="12" customFormat="1" ht="30">
      <c r="B204" s="152"/>
      <c r="D204" s="148" t="s">
        <v>143</v>
      </c>
      <c r="E204" s="153" t="s">
        <v>1</v>
      </c>
      <c r="F204" s="154" t="s">
        <v>255</v>
      </c>
      <c r="H204" s="155">
        <v>72.313999999999993</v>
      </c>
      <c r="I204" s="156"/>
      <c r="L204" s="152"/>
      <c r="M204" s="157"/>
      <c r="T204" s="158"/>
      <c r="AT204" s="153" t="s">
        <v>143</v>
      </c>
      <c r="AU204" s="153" t="s">
        <v>21</v>
      </c>
      <c r="AV204" s="12" t="s">
        <v>21</v>
      </c>
      <c r="AW204" s="12" t="s">
        <v>38</v>
      </c>
      <c r="AX204" s="12" t="s">
        <v>82</v>
      </c>
      <c r="AY204" s="153" t="s">
        <v>133</v>
      </c>
    </row>
    <row r="205" spans="2:65" s="12" customFormat="1" ht="20">
      <c r="B205" s="152"/>
      <c r="D205" s="148" t="s">
        <v>143</v>
      </c>
      <c r="E205" s="153" t="s">
        <v>1</v>
      </c>
      <c r="F205" s="154" t="s">
        <v>256</v>
      </c>
      <c r="H205" s="155">
        <v>-14.106</v>
      </c>
      <c r="I205" s="156"/>
      <c r="L205" s="152"/>
      <c r="M205" s="157"/>
      <c r="T205" s="158"/>
      <c r="AT205" s="153" t="s">
        <v>143</v>
      </c>
      <c r="AU205" s="153" t="s">
        <v>21</v>
      </c>
      <c r="AV205" s="12" t="s">
        <v>21</v>
      </c>
      <c r="AW205" s="12" t="s">
        <v>38</v>
      </c>
      <c r="AX205" s="12" t="s">
        <v>82</v>
      </c>
      <c r="AY205" s="153" t="s">
        <v>133</v>
      </c>
    </row>
    <row r="206" spans="2:65" s="14" customFormat="1">
      <c r="B206" s="166"/>
      <c r="D206" s="148" t="s">
        <v>143</v>
      </c>
      <c r="E206" s="167" t="s">
        <v>1</v>
      </c>
      <c r="F206" s="168" t="s">
        <v>237</v>
      </c>
      <c r="H206" s="169">
        <v>58.207999999999998</v>
      </c>
      <c r="I206" s="170"/>
      <c r="L206" s="166"/>
      <c r="M206" s="171"/>
      <c r="T206" s="172"/>
      <c r="AT206" s="167" t="s">
        <v>143</v>
      </c>
      <c r="AU206" s="167" t="s">
        <v>21</v>
      </c>
      <c r="AV206" s="14" t="s">
        <v>139</v>
      </c>
      <c r="AW206" s="14" t="s">
        <v>38</v>
      </c>
      <c r="AX206" s="14" t="s">
        <v>90</v>
      </c>
      <c r="AY206" s="167" t="s">
        <v>133</v>
      </c>
    </row>
    <row r="207" spans="2:65" s="1" customFormat="1" ht="33" customHeight="1">
      <c r="B207" s="133"/>
      <c r="C207" s="134" t="s">
        <v>257</v>
      </c>
      <c r="D207" s="134" t="s">
        <v>135</v>
      </c>
      <c r="E207" s="135" t="s">
        <v>258</v>
      </c>
      <c r="F207" s="136" t="s">
        <v>259</v>
      </c>
      <c r="G207" s="137" t="s">
        <v>138</v>
      </c>
      <c r="H207" s="138">
        <v>58.207999999999998</v>
      </c>
      <c r="I207" s="139"/>
      <c r="J207" s="140">
        <f>ROUND(I207*H207,2)</f>
        <v>0</v>
      </c>
      <c r="K207" s="141"/>
      <c r="L207" s="32"/>
      <c r="M207" s="142" t="s">
        <v>1</v>
      </c>
      <c r="N207" s="143" t="s">
        <v>47</v>
      </c>
      <c r="P207" s="144">
        <f>O207*H207</f>
        <v>0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AR207" s="146" t="s">
        <v>139</v>
      </c>
      <c r="AT207" s="146" t="s">
        <v>135</v>
      </c>
      <c r="AU207" s="146" t="s">
        <v>21</v>
      </c>
      <c r="AY207" s="17" t="s">
        <v>133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7" t="s">
        <v>90</v>
      </c>
      <c r="BK207" s="147">
        <f>ROUND(I207*H207,2)</f>
        <v>0</v>
      </c>
      <c r="BL207" s="17" t="s">
        <v>139</v>
      </c>
      <c r="BM207" s="146" t="s">
        <v>260</v>
      </c>
    </row>
    <row r="208" spans="2:65" s="12" customFormat="1" ht="20">
      <c r="B208" s="152"/>
      <c r="D208" s="148" t="s">
        <v>143</v>
      </c>
      <c r="E208" s="153" t="s">
        <v>1</v>
      </c>
      <c r="F208" s="154" t="s">
        <v>171</v>
      </c>
      <c r="H208" s="155">
        <v>72.313999999999993</v>
      </c>
      <c r="I208" s="156"/>
      <c r="L208" s="152"/>
      <c r="M208" s="157"/>
      <c r="T208" s="158"/>
      <c r="AT208" s="153" t="s">
        <v>143</v>
      </c>
      <c r="AU208" s="153" t="s">
        <v>21</v>
      </c>
      <c r="AV208" s="12" t="s">
        <v>21</v>
      </c>
      <c r="AW208" s="12" t="s">
        <v>38</v>
      </c>
      <c r="AX208" s="12" t="s">
        <v>82</v>
      </c>
      <c r="AY208" s="153" t="s">
        <v>133</v>
      </c>
    </row>
    <row r="209" spans="2:65" s="12" customFormat="1">
      <c r="B209" s="152"/>
      <c r="D209" s="148" t="s">
        <v>143</v>
      </c>
      <c r="E209" s="153" t="s">
        <v>1</v>
      </c>
      <c r="F209" s="154" t="s">
        <v>261</v>
      </c>
      <c r="H209" s="155">
        <v>-14.106</v>
      </c>
      <c r="I209" s="156"/>
      <c r="L209" s="152"/>
      <c r="M209" s="157"/>
      <c r="T209" s="158"/>
      <c r="AT209" s="153" t="s">
        <v>143</v>
      </c>
      <c r="AU209" s="153" t="s">
        <v>21</v>
      </c>
      <c r="AV209" s="12" t="s">
        <v>21</v>
      </c>
      <c r="AW209" s="12" t="s">
        <v>38</v>
      </c>
      <c r="AX209" s="12" t="s">
        <v>82</v>
      </c>
      <c r="AY209" s="153" t="s">
        <v>133</v>
      </c>
    </row>
    <row r="210" spans="2:65" s="14" customFormat="1">
      <c r="B210" s="166"/>
      <c r="D210" s="148" t="s">
        <v>143</v>
      </c>
      <c r="E210" s="167" t="s">
        <v>1</v>
      </c>
      <c r="F210" s="168" t="s">
        <v>237</v>
      </c>
      <c r="H210" s="169">
        <v>58.207999999999998</v>
      </c>
      <c r="I210" s="170"/>
      <c r="L210" s="166"/>
      <c r="M210" s="171"/>
      <c r="T210" s="172"/>
      <c r="AT210" s="167" t="s">
        <v>143</v>
      </c>
      <c r="AU210" s="167" t="s">
        <v>21</v>
      </c>
      <c r="AV210" s="14" t="s">
        <v>139</v>
      </c>
      <c r="AW210" s="14" t="s">
        <v>38</v>
      </c>
      <c r="AX210" s="14" t="s">
        <v>90</v>
      </c>
      <c r="AY210" s="167" t="s">
        <v>133</v>
      </c>
    </row>
    <row r="211" spans="2:65" s="1" customFormat="1" ht="24.15" customHeight="1">
      <c r="B211" s="133"/>
      <c r="C211" s="134" t="s">
        <v>262</v>
      </c>
      <c r="D211" s="134" t="s">
        <v>135</v>
      </c>
      <c r="E211" s="135" t="s">
        <v>263</v>
      </c>
      <c r="F211" s="136" t="s">
        <v>264</v>
      </c>
      <c r="G211" s="137" t="s">
        <v>138</v>
      </c>
      <c r="H211" s="138">
        <v>58.207999999999998</v>
      </c>
      <c r="I211" s="139"/>
      <c r="J211" s="140">
        <f>ROUND(I211*H211,2)</f>
        <v>0</v>
      </c>
      <c r="K211" s="141"/>
      <c r="L211" s="32"/>
      <c r="M211" s="142" t="s">
        <v>1</v>
      </c>
      <c r="N211" s="143" t="s">
        <v>47</v>
      </c>
      <c r="P211" s="144">
        <f>O211*H211</f>
        <v>0</v>
      </c>
      <c r="Q211" s="144">
        <v>0</v>
      </c>
      <c r="R211" s="144">
        <f>Q211*H211</f>
        <v>0</v>
      </c>
      <c r="S211" s="144">
        <v>0</v>
      </c>
      <c r="T211" s="145">
        <f>S211*H211</f>
        <v>0</v>
      </c>
      <c r="AR211" s="146" t="s">
        <v>139</v>
      </c>
      <c r="AT211" s="146" t="s">
        <v>135</v>
      </c>
      <c r="AU211" s="146" t="s">
        <v>21</v>
      </c>
      <c r="AY211" s="17" t="s">
        <v>133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7" t="s">
        <v>90</v>
      </c>
      <c r="BK211" s="147">
        <f>ROUND(I211*H211,2)</f>
        <v>0</v>
      </c>
      <c r="BL211" s="17" t="s">
        <v>139</v>
      </c>
      <c r="BM211" s="146" t="s">
        <v>265</v>
      </c>
    </row>
    <row r="212" spans="2:65" s="12" customFormat="1" ht="20">
      <c r="B212" s="152"/>
      <c r="D212" s="148" t="s">
        <v>143</v>
      </c>
      <c r="E212" s="153" t="s">
        <v>1</v>
      </c>
      <c r="F212" s="154" t="s">
        <v>171</v>
      </c>
      <c r="H212" s="155">
        <v>72.313999999999993</v>
      </c>
      <c r="I212" s="156"/>
      <c r="L212" s="152"/>
      <c r="M212" s="157"/>
      <c r="T212" s="158"/>
      <c r="AT212" s="153" t="s">
        <v>143</v>
      </c>
      <c r="AU212" s="153" t="s">
        <v>21</v>
      </c>
      <c r="AV212" s="12" t="s">
        <v>21</v>
      </c>
      <c r="AW212" s="12" t="s">
        <v>38</v>
      </c>
      <c r="AX212" s="12" t="s">
        <v>82</v>
      </c>
      <c r="AY212" s="153" t="s">
        <v>133</v>
      </c>
    </row>
    <row r="213" spans="2:65" s="12" customFormat="1">
      <c r="B213" s="152"/>
      <c r="D213" s="148" t="s">
        <v>143</v>
      </c>
      <c r="E213" s="153" t="s">
        <v>1</v>
      </c>
      <c r="F213" s="154" t="s">
        <v>261</v>
      </c>
      <c r="H213" s="155">
        <v>-14.106</v>
      </c>
      <c r="I213" s="156"/>
      <c r="L213" s="152"/>
      <c r="M213" s="157"/>
      <c r="T213" s="158"/>
      <c r="AT213" s="153" t="s">
        <v>143</v>
      </c>
      <c r="AU213" s="153" t="s">
        <v>21</v>
      </c>
      <c r="AV213" s="12" t="s">
        <v>21</v>
      </c>
      <c r="AW213" s="12" t="s">
        <v>38</v>
      </c>
      <c r="AX213" s="12" t="s">
        <v>82</v>
      </c>
      <c r="AY213" s="153" t="s">
        <v>133</v>
      </c>
    </row>
    <row r="214" spans="2:65" s="14" customFormat="1">
      <c r="B214" s="166"/>
      <c r="D214" s="148" t="s">
        <v>143</v>
      </c>
      <c r="E214" s="167" t="s">
        <v>1</v>
      </c>
      <c r="F214" s="168" t="s">
        <v>237</v>
      </c>
      <c r="H214" s="169">
        <v>58.207999999999998</v>
      </c>
      <c r="I214" s="170"/>
      <c r="L214" s="166"/>
      <c r="M214" s="171"/>
      <c r="T214" s="172"/>
      <c r="AT214" s="167" t="s">
        <v>143</v>
      </c>
      <c r="AU214" s="167" t="s">
        <v>21</v>
      </c>
      <c r="AV214" s="14" t="s">
        <v>139</v>
      </c>
      <c r="AW214" s="14" t="s">
        <v>38</v>
      </c>
      <c r="AX214" s="14" t="s">
        <v>90</v>
      </c>
      <c r="AY214" s="167" t="s">
        <v>133</v>
      </c>
    </row>
    <row r="215" spans="2:65" s="1" customFormat="1" ht="16.5" customHeight="1">
      <c r="B215" s="133"/>
      <c r="C215" s="179" t="s">
        <v>266</v>
      </c>
      <c r="D215" s="179" t="s">
        <v>267</v>
      </c>
      <c r="E215" s="180" t="s">
        <v>268</v>
      </c>
      <c r="F215" s="181" t="s">
        <v>269</v>
      </c>
      <c r="G215" s="182" t="s">
        <v>270</v>
      </c>
      <c r="H215" s="183">
        <v>1.746</v>
      </c>
      <c r="I215" s="184"/>
      <c r="J215" s="185">
        <f>ROUND(I215*H215,2)</f>
        <v>0</v>
      </c>
      <c r="K215" s="186"/>
      <c r="L215" s="187"/>
      <c r="M215" s="188" t="s">
        <v>1</v>
      </c>
      <c r="N215" s="189" t="s">
        <v>47</v>
      </c>
      <c r="P215" s="144">
        <f>O215*H215</f>
        <v>0</v>
      </c>
      <c r="Q215" s="144">
        <v>1E-3</v>
      </c>
      <c r="R215" s="144">
        <f>Q215*H215</f>
        <v>1.7459999999999999E-3</v>
      </c>
      <c r="S215" s="144">
        <v>0</v>
      </c>
      <c r="T215" s="145">
        <f>S215*H215</f>
        <v>0</v>
      </c>
      <c r="AR215" s="146" t="s">
        <v>179</v>
      </c>
      <c r="AT215" s="146" t="s">
        <v>267</v>
      </c>
      <c r="AU215" s="146" t="s">
        <v>21</v>
      </c>
      <c r="AY215" s="17" t="s">
        <v>133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7" t="s">
        <v>90</v>
      </c>
      <c r="BK215" s="147">
        <f>ROUND(I215*H215,2)</f>
        <v>0</v>
      </c>
      <c r="BL215" s="17" t="s">
        <v>139</v>
      </c>
      <c r="BM215" s="146" t="s">
        <v>271</v>
      </c>
    </row>
    <row r="216" spans="2:65" s="12" customFormat="1">
      <c r="B216" s="152"/>
      <c r="D216" s="148" t="s">
        <v>143</v>
      </c>
      <c r="E216" s="153" t="s">
        <v>1</v>
      </c>
      <c r="F216" s="154" t="s">
        <v>272</v>
      </c>
      <c r="H216" s="155">
        <v>1.746</v>
      </c>
      <c r="I216" s="156"/>
      <c r="L216" s="152"/>
      <c r="M216" s="157"/>
      <c r="T216" s="158"/>
      <c r="AT216" s="153" t="s">
        <v>143</v>
      </c>
      <c r="AU216" s="153" t="s">
        <v>21</v>
      </c>
      <c r="AV216" s="12" t="s">
        <v>21</v>
      </c>
      <c r="AW216" s="12" t="s">
        <v>38</v>
      </c>
      <c r="AX216" s="12" t="s">
        <v>90</v>
      </c>
      <c r="AY216" s="153" t="s">
        <v>133</v>
      </c>
    </row>
    <row r="217" spans="2:65" s="11" customFormat="1" ht="22.75" customHeight="1">
      <c r="B217" s="121"/>
      <c r="D217" s="122" t="s">
        <v>81</v>
      </c>
      <c r="E217" s="131" t="s">
        <v>21</v>
      </c>
      <c r="F217" s="131" t="s">
        <v>273</v>
      </c>
      <c r="I217" s="124"/>
      <c r="J217" s="132">
        <f>BK217</f>
        <v>0</v>
      </c>
      <c r="L217" s="121"/>
      <c r="M217" s="126"/>
      <c r="P217" s="127">
        <f>SUM(P218:P226)</f>
        <v>0</v>
      </c>
      <c r="R217" s="127">
        <f>SUM(R218:R226)</f>
        <v>28.212753669999998</v>
      </c>
      <c r="T217" s="128">
        <f>SUM(T218:T226)</f>
        <v>0</v>
      </c>
      <c r="AR217" s="122" t="s">
        <v>90</v>
      </c>
      <c r="AT217" s="129" t="s">
        <v>81</v>
      </c>
      <c r="AU217" s="129" t="s">
        <v>90</v>
      </c>
      <c r="AY217" s="122" t="s">
        <v>133</v>
      </c>
      <c r="BK217" s="130">
        <f>SUM(BK218:BK226)</f>
        <v>0</v>
      </c>
    </row>
    <row r="218" spans="2:65" s="1" customFormat="1" ht="24.15" customHeight="1">
      <c r="B218" s="133"/>
      <c r="C218" s="134" t="s">
        <v>274</v>
      </c>
      <c r="D218" s="134" t="s">
        <v>135</v>
      </c>
      <c r="E218" s="135" t="s">
        <v>275</v>
      </c>
      <c r="F218" s="136" t="s">
        <v>276</v>
      </c>
      <c r="G218" s="137" t="s">
        <v>175</v>
      </c>
      <c r="H218" s="138">
        <v>4.1749999999999998</v>
      </c>
      <c r="I218" s="139"/>
      <c r="J218" s="140">
        <f>ROUND(I218*H218,2)</f>
        <v>0</v>
      </c>
      <c r="K218" s="141"/>
      <c r="L218" s="32"/>
      <c r="M218" s="142" t="s">
        <v>1</v>
      </c>
      <c r="N218" s="143" t="s">
        <v>47</v>
      </c>
      <c r="P218" s="144">
        <f>O218*H218</f>
        <v>0</v>
      </c>
      <c r="Q218" s="144">
        <v>2.5018699999999998</v>
      </c>
      <c r="R218" s="144">
        <f>Q218*H218</f>
        <v>10.445307249999999</v>
      </c>
      <c r="S218" s="144">
        <v>0</v>
      </c>
      <c r="T218" s="145">
        <f>S218*H218</f>
        <v>0</v>
      </c>
      <c r="AR218" s="146" t="s">
        <v>139</v>
      </c>
      <c r="AT218" s="146" t="s">
        <v>135</v>
      </c>
      <c r="AU218" s="146" t="s">
        <v>21</v>
      </c>
      <c r="AY218" s="17" t="s">
        <v>133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7" t="s">
        <v>90</v>
      </c>
      <c r="BK218" s="147">
        <f>ROUND(I218*H218,2)</f>
        <v>0</v>
      </c>
      <c r="BL218" s="17" t="s">
        <v>139</v>
      </c>
      <c r="BM218" s="146" t="s">
        <v>277</v>
      </c>
    </row>
    <row r="219" spans="2:65" s="12" customFormat="1">
      <c r="B219" s="152"/>
      <c r="D219" s="148" t="s">
        <v>143</v>
      </c>
      <c r="E219" s="153" t="s">
        <v>1</v>
      </c>
      <c r="F219" s="154" t="s">
        <v>278</v>
      </c>
      <c r="H219" s="155">
        <v>4.1749999999999998</v>
      </c>
      <c r="I219" s="156"/>
      <c r="L219" s="152"/>
      <c r="M219" s="157"/>
      <c r="T219" s="158"/>
      <c r="AT219" s="153" t="s">
        <v>143</v>
      </c>
      <c r="AU219" s="153" t="s">
        <v>21</v>
      </c>
      <c r="AV219" s="12" t="s">
        <v>21</v>
      </c>
      <c r="AW219" s="12" t="s">
        <v>38</v>
      </c>
      <c r="AX219" s="12" t="s">
        <v>90</v>
      </c>
      <c r="AY219" s="153" t="s">
        <v>133</v>
      </c>
    </row>
    <row r="220" spans="2:65" s="1" customFormat="1" ht="16.5" customHeight="1">
      <c r="B220" s="133"/>
      <c r="C220" s="134" t="s">
        <v>279</v>
      </c>
      <c r="D220" s="134" t="s">
        <v>135</v>
      </c>
      <c r="E220" s="135" t="s">
        <v>280</v>
      </c>
      <c r="F220" s="136" t="s">
        <v>281</v>
      </c>
      <c r="G220" s="137" t="s">
        <v>138</v>
      </c>
      <c r="H220" s="138">
        <v>3.7040000000000002</v>
      </c>
      <c r="I220" s="139"/>
      <c r="J220" s="140">
        <f>ROUND(I220*H220,2)</f>
        <v>0</v>
      </c>
      <c r="K220" s="141"/>
      <c r="L220" s="32"/>
      <c r="M220" s="142" t="s">
        <v>1</v>
      </c>
      <c r="N220" s="143" t="s">
        <v>47</v>
      </c>
      <c r="P220" s="144">
        <f>O220*H220</f>
        <v>0</v>
      </c>
      <c r="Q220" s="144">
        <v>2.9399999999999999E-3</v>
      </c>
      <c r="R220" s="144">
        <f>Q220*H220</f>
        <v>1.088976E-2</v>
      </c>
      <c r="S220" s="144">
        <v>0</v>
      </c>
      <c r="T220" s="145">
        <f>S220*H220</f>
        <v>0</v>
      </c>
      <c r="AR220" s="146" t="s">
        <v>139</v>
      </c>
      <c r="AT220" s="146" t="s">
        <v>135</v>
      </c>
      <c r="AU220" s="146" t="s">
        <v>21</v>
      </c>
      <c r="AY220" s="17" t="s">
        <v>133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7" t="s">
        <v>90</v>
      </c>
      <c r="BK220" s="147">
        <f>ROUND(I220*H220,2)</f>
        <v>0</v>
      </c>
      <c r="BL220" s="17" t="s">
        <v>139</v>
      </c>
      <c r="BM220" s="146" t="s">
        <v>282</v>
      </c>
    </row>
    <row r="221" spans="2:65" s="12" customFormat="1" ht="20">
      <c r="B221" s="152"/>
      <c r="D221" s="148" t="s">
        <v>143</v>
      </c>
      <c r="E221" s="153" t="s">
        <v>1</v>
      </c>
      <c r="F221" s="154" t="s">
        <v>283</v>
      </c>
      <c r="H221" s="155">
        <v>3.7040000000000002</v>
      </c>
      <c r="I221" s="156"/>
      <c r="L221" s="152"/>
      <c r="M221" s="157"/>
      <c r="T221" s="158"/>
      <c r="AT221" s="153" t="s">
        <v>143</v>
      </c>
      <c r="AU221" s="153" t="s">
        <v>21</v>
      </c>
      <c r="AV221" s="12" t="s">
        <v>21</v>
      </c>
      <c r="AW221" s="12" t="s">
        <v>38</v>
      </c>
      <c r="AX221" s="12" t="s">
        <v>90</v>
      </c>
      <c r="AY221" s="153" t="s">
        <v>133</v>
      </c>
    </row>
    <row r="222" spans="2:65" s="1" customFormat="1" ht="16.5" customHeight="1">
      <c r="B222" s="133"/>
      <c r="C222" s="134" t="s">
        <v>284</v>
      </c>
      <c r="D222" s="134" t="s">
        <v>135</v>
      </c>
      <c r="E222" s="135" t="s">
        <v>285</v>
      </c>
      <c r="F222" s="136" t="s">
        <v>286</v>
      </c>
      <c r="G222" s="137" t="s">
        <v>138</v>
      </c>
      <c r="H222" s="138">
        <v>3.7040000000000002</v>
      </c>
      <c r="I222" s="139"/>
      <c r="J222" s="140">
        <f>ROUND(I222*H222,2)</f>
        <v>0</v>
      </c>
      <c r="K222" s="141"/>
      <c r="L222" s="32"/>
      <c r="M222" s="142" t="s">
        <v>1</v>
      </c>
      <c r="N222" s="143" t="s">
        <v>47</v>
      </c>
      <c r="P222" s="144">
        <f>O222*H222</f>
        <v>0</v>
      </c>
      <c r="Q222" s="144">
        <v>0</v>
      </c>
      <c r="R222" s="144">
        <f>Q222*H222</f>
        <v>0</v>
      </c>
      <c r="S222" s="144">
        <v>0</v>
      </c>
      <c r="T222" s="145">
        <f>S222*H222</f>
        <v>0</v>
      </c>
      <c r="AR222" s="146" t="s">
        <v>139</v>
      </c>
      <c r="AT222" s="146" t="s">
        <v>135</v>
      </c>
      <c r="AU222" s="146" t="s">
        <v>21</v>
      </c>
      <c r="AY222" s="17" t="s">
        <v>133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7" t="s">
        <v>90</v>
      </c>
      <c r="BK222" s="147">
        <f>ROUND(I222*H222,2)</f>
        <v>0</v>
      </c>
      <c r="BL222" s="17" t="s">
        <v>139</v>
      </c>
      <c r="BM222" s="146" t="s">
        <v>287</v>
      </c>
    </row>
    <row r="223" spans="2:65" s="1" customFormat="1" ht="37.75" customHeight="1">
      <c r="B223" s="133"/>
      <c r="C223" s="134" t="s">
        <v>288</v>
      </c>
      <c r="D223" s="134" t="s">
        <v>135</v>
      </c>
      <c r="E223" s="135" t="s">
        <v>289</v>
      </c>
      <c r="F223" s="136" t="s">
        <v>290</v>
      </c>
      <c r="G223" s="137" t="s">
        <v>229</v>
      </c>
      <c r="H223" s="138">
        <v>0.54300000000000004</v>
      </c>
      <c r="I223" s="139"/>
      <c r="J223" s="140">
        <f>ROUND(I223*H223,2)</f>
        <v>0</v>
      </c>
      <c r="K223" s="141"/>
      <c r="L223" s="32"/>
      <c r="M223" s="142" t="s">
        <v>1</v>
      </c>
      <c r="N223" s="143" t="s">
        <v>47</v>
      </c>
      <c r="P223" s="144">
        <f>O223*H223</f>
        <v>0</v>
      </c>
      <c r="Q223" s="144">
        <v>1.0606199999999999</v>
      </c>
      <c r="R223" s="144">
        <f>Q223*H223</f>
        <v>0.57591665999999997</v>
      </c>
      <c r="S223" s="144">
        <v>0</v>
      </c>
      <c r="T223" s="145">
        <f>S223*H223</f>
        <v>0</v>
      </c>
      <c r="AR223" s="146" t="s">
        <v>139</v>
      </c>
      <c r="AT223" s="146" t="s">
        <v>135</v>
      </c>
      <c r="AU223" s="146" t="s">
        <v>21</v>
      </c>
      <c r="AY223" s="17" t="s">
        <v>133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7" t="s">
        <v>90</v>
      </c>
      <c r="BK223" s="147">
        <f>ROUND(I223*H223,2)</f>
        <v>0</v>
      </c>
      <c r="BL223" s="17" t="s">
        <v>139</v>
      </c>
      <c r="BM223" s="146" t="s">
        <v>291</v>
      </c>
    </row>
    <row r="224" spans="2:65" s="12" customFormat="1" ht="20">
      <c r="B224" s="152"/>
      <c r="D224" s="148" t="s">
        <v>143</v>
      </c>
      <c r="E224" s="153" t="s">
        <v>1</v>
      </c>
      <c r="F224" s="154" t="s">
        <v>292</v>
      </c>
      <c r="H224" s="155">
        <v>0.54300000000000004</v>
      </c>
      <c r="I224" s="156"/>
      <c r="L224" s="152"/>
      <c r="M224" s="157"/>
      <c r="T224" s="158"/>
      <c r="AT224" s="153" t="s">
        <v>143</v>
      </c>
      <c r="AU224" s="153" t="s">
        <v>21</v>
      </c>
      <c r="AV224" s="12" t="s">
        <v>21</v>
      </c>
      <c r="AW224" s="12" t="s">
        <v>38</v>
      </c>
      <c r="AX224" s="12" t="s">
        <v>90</v>
      </c>
      <c r="AY224" s="153" t="s">
        <v>133</v>
      </c>
    </row>
    <row r="225" spans="2:65" s="1" customFormat="1" ht="24.15" customHeight="1">
      <c r="B225" s="133"/>
      <c r="C225" s="134" t="s">
        <v>293</v>
      </c>
      <c r="D225" s="134" t="s">
        <v>135</v>
      </c>
      <c r="E225" s="135" t="s">
        <v>294</v>
      </c>
      <c r="F225" s="136" t="s">
        <v>295</v>
      </c>
      <c r="G225" s="137" t="s">
        <v>175</v>
      </c>
      <c r="H225" s="138">
        <v>7.9539999999999997</v>
      </c>
      <c r="I225" s="139"/>
      <c r="J225" s="140">
        <f>ROUND(I225*H225,2)</f>
        <v>0</v>
      </c>
      <c r="K225" s="141"/>
      <c r="L225" s="32"/>
      <c r="M225" s="142" t="s">
        <v>1</v>
      </c>
      <c r="N225" s="143" t="s">
        <v>47</v>
      </c>
      <c r="P225" s="144">
        <f>O225*H225</f>
        <v>0</v>
      </c>
      <c r="Q225" s="144">
        <v>2.16</v>
      </c>
      <c r="R225" s="144">
        <f>Q225*H225</f>
        <v>17.18064</v>
      </c>
      <c r="S225" s="144">
        <v>0</v>
      </c>
      <c r="T225" s="145">
        <f>S225*H225</f>
        <v>0</v>
      </c>
      <c r="AR225" s="146" t="s">
        <v>139</v>
      </c>
      <c r="AT225" s="146" t="s">
        <v>135</v>
      </c>
      <c r="AU225" s="146" t="s">
        <v>21</v>
      </c>
      <c r="AY225" s="17" t="s">
        <v>133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7" t="s">
        <v>90</v>
      </c>
      <c r="BK225" s="147">
        <f>ROUND(I225*H225,2)</f>
        <v>0</v>
      </c>
      <c r="BL225" s="17" t="s">
        <v>139</v>
      </c>
      <c r="BM225" s="146" t="s">
        <v>296</v>
      </c>
    </row>
    <row r="226" spans="2:65" s="12" customFormat="1">
      <c r="B226" s="152"/>
      <c r="D226" s="148" t="s">
        <v>143</v>
      </c>
      <c r="E226" s="153" t="s">
        <v>1</v>
      </c>
      <c r="F226" s="154" t="s">
        <v>297</v>
      </c>
      <c r="H226" s="155">
        <v>7.9539999999999997</v>
      </c>
      <c r="I226" s="156"/>
      <c r="L226" s="152"/>
      <c r="M226" s="157"/>
      <c r="T226" s="158"/>
      <c r="AT226" s="153" t="s">
        <v>143</v>
      </c>
      <c r="AU226" s="153" t="s">
        <v>21</v>
      </c>
      <c r="AV226" s="12" t="s">
        <v>21</v>
      </c>
      <c r="AW226" s="12" t="s">
        <v>38</v>
      </c>
      <c r="AX226" s="12" t="s">
        <v>90</v>
      </c>
      <c r="AY226" s="153" t="s">
        <v>133</v>
      </c>
    </row>
    <row r="227" spans="2:65" s="11" customFormat="1" ht="22.75" customHeight="1">
      <c r="B227" s="121"/>
      <c r="D227" s="122" t="s">
        <v>81</v>
      </c>
      <c r="E227" s="131" t="s">
        <v>150</v>
      </c>
      <c r="F227" s="131" t="s">
        <v>298</v>
      </c>
      <c r="I227" s="124"/>
      <c r="J227" s="132">
        <f>BK227</f>
        <v>0</v>
      </c>
      <c r="L227" s="121"/>
      <c r="M227" s="126"/>
      <c r="P227" s="127">
        <f>SUM(P228:P282)</f>
        <v>0</v>
      </c>
      <c r="R227" s="127">
        <f>SUM(R228:R282)</f>
        <v>45.908043849999991</v>
      </c>
      <c r="T227" s="128">
        <f>SUM(T228:T282)</f>
        <v>0</v>
      </c>
      <c r="AR227" s="122" t="s">
        <v>90</v>
      </c>
      <c r="AT227" s="129" t="s">
        <v>81</v>
      </c>
      <c r="AU227" s="129" t="s">
        <v>90</v>
      </c>
      <c r="AY227" s="122" t="s">
        <v>133</v>
      </c>
      <c r="BK227" s="130">
        <f>SUM(BK228:BK282)</f>
        <v>0</v>
      </c>
    </row>
    <row r="228" spans="2:65" s="1" customFormat="1" ht="49" customHeight="1">
      <c r="B228" s="133"/>
      <c r="C228" s="134" t="s">
        <v>299</v>
      </c>
      <c r="D228" s="134" t="s">
        <v>135</v>
      </c>
      <c r="E228" s="135" t="s">
        <v>300</v>
      </c>
      <c r="F228" s="136" t="s">
        <v>301</v>
      </c>
      <c r="G228" s="137" t="s">
        <v>138</v>
      </c>
      <c r="H228" s="138">
        <v>4.0179999999999998</v>
      </c>
      <c r="I228" s="139"/>
      <c r="J228" s="140">
        <f>ROUND(I228*H228,2)</f>
        <v>0</v>
      </c>
      <c r="K228" s="141"/>
      <c r="L228" s="32"/>
      <c r="M228" s="142" t="s">
        <v>1</v>
      </c>
      <c r="N228" s="143" t="s">
        <v>47</v>
      </c>
      <c r="P228" s="144">
        <f>O228*H228</f>
        <v>0</v>
      </c>
      <c r="Q228" s="144">
        <v>0.22449</v>
      </c>
      <c r="R228" s="144">
        <f>Q228*H228</f>
        <v>0.90200081999999993</v>
      </c>
      <c r="S228" s="144">
        <v>0</v>
      </c>
      <c r="T228" s="145">
        <f>S228*H228</f>
        <v>0</v>
      </c>
      <c r="AR228" s="146" t="s">
        <v>139</v>
      </c>
      <c r="AT228" s="146" t="s">
        <v>135</v>
      </c>
      <c r="AU228" s="146" t="s">
        <v>21</v>
      </c>
      <c r="AY228" s="17" t="s">
        <v>133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7" t="s">
        <v>90</v>
      </c>
      <c r="BK228" s="147">
        <f>ROUND(I228*H228,2)</f>
        <v>0</v>
      </c>
      <c r="BL228" s="17" t="s">
        <v>139</v>
      </c>
      <c r="BM228" s="146" t="s">
        <v>302</v>
      </c>
    </row>
    <row r="229" spans="2:65" s="12" customFormat="1">
      <c r="B229" s="152"/>
      <c r="D229" s="148" t="s">
        <v>143</v>
      </c>
      <c r="E229" s="153" t="s">
        <v>1</v>
      </c>
      <c r="F229" s="154" t="s">
        <v>303</v>
      </c>
      <c r="H229" s="155">
        <v>3.4729999999999999</v>
      </c>
      <c r="I229" s="156"/>
      <c r="L229" s="152"/>
      <c r="M229" s="157"/>
      <c r="T229" s="158"/>
      <c r="AT229" s="153" t="s">
        <v>143</v>
      </c>
      <c r="AU229" s="153" t="s">
        <v>21</v>
      </c>
      <c r="AV229" s="12" t="s">
        <v>21</v>
      </c>
      <c r="AW229" s="12" t="s">
        <v>38</v>
      </c>
      <c r="AX229" s="12" t="s">
        <v>82</v>
      </c>
      <c r="AY229" s="153" t="s">
        <v>133</v>
      </c>
    </row>
    <row r="230" spans="2:65" s="12" customFormat="1" ht="20">
      <c r="B230" s="152"/>
      <c r="D230" s="148" t="s">
        <v>143</v>
      </c>
      <c r="E230" s="153" t="s">
        <v>1</v>
      </c>
      <c r="F230" s="154" t="s">
        <v>304</v>
      </c>
      <c r="H230" s="155">
        <v>0.54500000000000004</v>
      </c>
      <c r="I230" s="156"/>
      <c r="L230" s="152"/>
      <c r="M230" s="157"/>
      <c r="T230" s="158"/>
      <c r="AT230" s="153" t="s">
        <v>143</v>
      </c>
      <c r="AU230" s="153" t="s">
        <v>21</v>
      </c>
      <c r="AV230" s="12" t="s">
        <v>21</v>
      </c>
      <c r="AW230" s="12" t="s">
        <v>38</v>
      </c>
      <c r="AX230" s="12" t="s">
        <v>82</v>
      </c>
      <c r="AY230" s="153" t="s">
        <v>133</v>
      </c>
    </row>
    <row r="231" spans="2:65" s="14" customFormat="1">
      <c r="B231" s="166"/>
      <c r="D231" s="148" t="s">
        <v>143</v>
      </c>
      <c r="E231" s="167" t="s">
        <v>1</v>
      </c>
      <c r="F231" s="168" t="s">
        <v>237</v>
      </c>
      <c r="H231" s="169">
        <v>4.0179999999999998</v>
      </c>
      <c r="I231" s="170"/>
      <c r="L231" s="166"/>
      <c r="M231" s="171"/>
      <c r="T231" s="172"/>
      <c r="AT231" s="167" t="s">
        <v>143</v>
      </c>
      <c r="AU231" s="167" t="s">
        <v>21</v>
      </c>
      <c r="AV231" s="14" t="s">
        <v>139</v>
      </c>
      <c r="AW231" s="14" t="s">
        <v>38</v>
      </c>
      <c r="AX231" s="14" t="s">
        <v>90</v>
      </c>
      <c r="AY231" s="167" t="s">
        <v>133</v>
      </c>
    </row>
    <row r="232" spans="2:65" s="1" customFormat="1" ht="24.15" customHeight="1">
      <c r="B232" s="133"/>
      <c r="C232" s="134" t="s">
        <v>305</v>
      </c>
      <c r="D232" s="134" t="s">
        <v>135</v>
      </c>
      <c r="E232" s="135" t="s">
        <v>306</v>
      </c>
      <c r="F232" s="136" t="s">
        <v>307</v>
      </c>
      <c r="G232" s="137" t="s">
        <v>308</v>
      </c>
      <c r="H232" s="138">
        <v>1</v>
      </c>
      <c r="I232" s="139"/>
      <c r="J232" s="140">
        <f>ROUND(I232*H232,2)</f>
        <v>0</v>
      </c>
      <c r="K232" s="141"/>
      <c r="L232" s="32"/>
      <c r="M232" s="142" t="s">
        <v>1</v>
      </c>
      <c r="N232" s="143" t="s">
        <v>47</v>
      </c>
      <c r="P232" s="144">
        <f>O232*H232</f>
        <v>0</v>
      </c>
      <c r="Q232" s="144">
        <v>2.588E-2</v>
      </c>
      <c r="R232" s="144">
        <f>Q232*H232</f>
        <v>2.588E-2</v>
      </c>
      <c r="S232" s="144">
        <v>0</v>
      </c>
      <c r="T232" s="145">
        <f>S232*H232</f>
        <v>0</v>
      </c>
      <c r="AR232" s="146" t="s">
        <v>139</v>
      </c>
      <c r="AT232" s="146" t="s">
        <v>135</v>
      </c>
      <c r="AU232" s="146" t="s">
        <v>21</v>
      </c>
      <c r="AY232" s="17" t="s">
        <v>133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7" t="s">
        <v>90</v>
      </c>
      <c r="BK232" s="147">
        <f>ROUND(I232*H232,2)</f>
        <v>0</v>
      </c>
      <c r="BL232" s="17" t="s">
        <v>139</v>
      </c>
      <c r="BM232" s="146" t="s">
        <v>309</v>
      </c>
    </row>
    <row r="233" spans="2:65" s="12" customFormat="1">
      <c r="B233" s="152"/>
      <c r="D233" s="148" t="s">
        <v>143</v>
      </c>
      <c r="E233" s="153" t="s">
        <v>1</v>
      </c>
      <c r="F233" s="154" t="s">
        <v>310</v>
      </c>
      <c r="H233" s="155">
        <v>1</v>
      </c>
      <c r="I233" s="156"/>
      <c r="L233" s="152"/>
      <c r="M233" s="157"/>
      <c r="T233" s="158"/>
      <c r="AT233" s="153" t="s">
        <v>143</v>
      </c>
      <c r="AU233" s="153" t="s">
        <v>21</v>
      </c>
      <c r="AV233" s="12" t="s">
        <v>21</v>
      </c>
      <c r="AW233" s="12" t="s">
        <v>38</v>
      </c>
      <c r="AX233" s="12" t="s">
        <v>90</v>
      </c>
      <c r="AY233" s="153" t="s">
        <v>133</v>
      </c>
    </row>
    <row r="234" spans="2:65" s="1" customFormat="1" ht="24.15" customHeight="1">
      <c r="B234" s="133"/>
      <c r="C234" s="179" t="s">
        <v>311</v>
      </c>
      <c r="D234" s="179" t="s">
        <v>267</v>
      </c>
      <c r="E234" s="180" t="s">
        <v>312</v>
      </c>
      <c r="F234" s="181" t="s">
        <v>313</v>
      </c>
      <c r="G234" s="182" t="s">
        <v>308</v>
      </c>
      <c r="H234" s="183">
        <v>1</v>
      </c>
      <c r="I234" s="184"/>
      <c r="J234" s="185">
        <f>ROUND(I234*H234,2)</f>
        <v>0</v>
      </c>
      <c r="K234" s="186"/>
      <c r="L234" s="187"/>
      <c r="M234" s="188" t="s">
        <v>1</v>
      </c>
      <c r="N234" s="189" t="s">
        <v>47</v>
      </c>
      <c r="P234" s="144">
        <f>O234*H234</f>
        <v>0</v>
      </c>
      <c r="Q234" s="144">
        <v>7.2999999999999995E-2</v>
      </c>
      <c r="R234" s="144">
        <f>Q234*H234</f>
        <v>7.2999999999999995E-2</v>
      </c>
      <c r="S234" s="144">
        <v>0</v>
      </c>
      <c r="T234" s="145">
        <f>S234*H234</f>
        <v>0</v>
      </c>
      <c r="AR234" s="146" t="s">
        <v>179</v>
      </c>
      <c r="AT234" s="146" t="s">
        <v>267</v>
      </c>
      <c r="AU234" s="146" t="s">
        <v>21</v>
      </c>
      <c r="AY234" s="17" t="s">
        <v>133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7" t="s">
        <v>90</v>
      </c>
      <c r="BK234" s="147">
        <f>ROUND(I234*H234,2)</f>
        <v>0</v>
      </c>
      <c r="BL234" s="17" t="s">
        <v>139</v>
      </c>
      <c r="BM234" s="146" t="s">
        <v>314</v>
      </c>
    </row>
    <row r="235" spans="2:65" s="1" customFormat="1" ht="44.25" customHeight="1">
      <c r="B235" s="133"/>
      <c r="C235" s="134" t="s">
        <v>315</v>
      </c>
      <c r="D235" s="134" t="s">
        <v>135</v>
      </c>
      <c r="E235" s="135" t="s">
        <v>316</v>
      </c>
      <c r="F235" s="136" t="s">
        <v>317</v>
      </c>
      <c r="G235" s="137" t="s">
        <v>308</v>
      </c>
      <c r="H235" s="138">
        <v>1</v>
      </c>
      <c r="I235" s="139"/>
      <c r="J235" s="140">
        <f>ROUND(I235*H235,2)</f>
        <v>0</v>
      </c>
      <c r="K235" s="141"/>
      <c r="L235" s="32"/>
      <c r="M235" s="142" t="s">
        <v>1</v>
      </c>
      <c r="N235" s="143" t="s">
        <v>47</v>
      </c>
      <c r="P235" s="144">
        <f>O235*H235</f>
        <v>0</v>
      </c>
      <c r="Q235" s="144">
        <v>2.273E-2</v>
      </c>
      <c r="R235" s="144">
        <f>Q235*H235</f>
        <v>2.273E-2</v>
      </c>
      <c r="S235" s="144">
        <v>0</v>
      </c>
      <c r="T235" s="145">
        <f>S235*H235</f>
        <v>0</v>
      </c>
      <c r="AR235" s="146" t="s">
        <v>139</v>
      </c>
      <c r="AT235" s="146" t="s">
        <v>135</v>
      </c>
      <c r="AU235" s="146" t="s">
        <v>21</v>
      </c>
      <c r="AY235" s="17" t="s">
        <v>133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7" t="s">
        <v>90</v>
      </c>
      <c r="BK235" s="147">
        <f>ROUND(I235*H235,2)</f>
        <v>0</v>
      </c>
      <c r="BL235" s="17" t="s">
        <v>139</v>
      </c>
      <c r="BM235" s="146" t="s">
        <v>318</v>
      </c>
    </row>
    <row r="236" spans="2:65" s="1" customFormat="1" ht="18">
      <c r="B236" s="32"/>
      <c r="D236" s="148" t="s">
        <v>141</v>
      </c>
      <c r="F236" s="149" t="s">
        <v>319</v>
      </c>
      <c r="I236" s="150"/>
      <c r="L236" s="32"/>
      <c r="M236" s="151"/>
      <c r="T236" s="56"/>
      <c r="AT236" s="17" t="s">
        <v>141</v>
      </c>
      <c r="AU236" s="17" t="s">
        <v>21</v>
      </c>
    </row>
    <row r="237" spans="2:65" s="1" customFormat="1" ht="37.75" customHeight="1">
      <c r="B237" s="133"/>
      <c r="C237" s="179" t="s">
        <v>320</v>
      </c>
      <c r="D237" s="179" t="s">
        <v>267</v>
      </c>
      <c r="E237" s="180" t="s">
        <v>321</v>
      </c>
      <c r="F237" s="181" t="s">
        <v>322</v>
      </c>
      <c r="G237" s="182" t="s">
        <v>308</v>
      </c>
      <c r="H237" s="183">
        <v>1</v>
      </c>
      <c r="I237" s="184"/>
      <c r="J237" s="185">
        <f>ROUND(I237*H237,2)</f>
        <v>0</v>
      </c>
      <c r="K237" s="186"/>
      <c r="L237" s="187"/>
      <c r="M237" s="188" t="s">
        <v>1</v>
      </c>
      <c r="N237" s="189" t="s">
        <v>47</v>
      </c>
      <c r="P237" s="144">
        <f>O237*H237</f>
        <v>0</v>
      </c>
      <c r="Q237" s="144">
        <v>20.440000000000001</v>
      </c>
      <c r="R237" s="144">
        <f>Q237*H237</f>
        <v>20.440000000000001</v>
      </c>
      <c r="S237" s="144">
        <v>0</v>
      </c>
      <c r="T237" s="145">
        <f>S237*H237</f>
        <v>0</v>
      </c>
      <c r="AR237" s="146" t="s">
        <v>179</v>
      </c>
      <c r="AT237" s="146" t="s">
        <v>267</v>
      </c>
      <c r="AU237" s="146" t="s">
        <v>21</v>
      </c>
      <c r="AY237" s="17" t="s">
        <v>133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7" t="s">
        <v>90</v>
      </c>
      <c r="BK237" s="147">
        <f>ROUND(I237*H237,2)</f>
        <v>0</v>
      </c>
      <c r="BL237" s="17" t="s">
        <v>139</v>
      </c>
      <c r="BM237" s="146" t="s">
        <v>323</v>
      </c>
    </row>
    <row r="238" spans="2:65" s="1" customFormat="1" ht="18">
      <c r="B238" s="32"/>
      <c r="D238" s="148" t="s">
        <v>141</v>
      </c>
      <c r="F238" s="149" t="s">
        <v>319</v>
      </c>
      <c r="I238" s="150"/>
      <c r="L238" s="32"/>
      <c r="M238" s="151"/>
      <c r="T238" s="56"/>
      <c r="AT238" s="17" t="s">
        <v>141</v>
      </c>
      <c r="AU238" s="17" t="s">
        <v>21</v>
      </c>
    </row>
    <row r="239" spans="2:65" s="1" customFormat="1" ht="24.15" customHeight="1">
      <c r="B239" s="133"/>
      <c r="C239" s="134" t="s">
        <v>324</v>
      </c>
      <c r="D239" s="134" t="s">
        <v>135</v>
      </c>
      <c r="E239" s="135" t="s">
        <v>325</v>
      </c>
      <c r="F239" s="136" t="s">
        <v>326</v>
      </c>
      <c r="G239" s="137" t="s">
        <v>308</v>
      </c>
      <c r="H239" s="138">
        <v>1</v>
      </c>
      <c r="I239" s="139"/>
      <c r="J239" s="140">
        <f>ROUND(I239*H239,2)</f>
        <v>0</v>
      </c>
      <c r="K239" s="141"/>
      <c r="L239" s="32"/>
      <c r="M239" s="142" t="s">
        <v>1</v>
      </c>
      <c r="N239" s="143" t="s">
        <v>47</v>
      </c>
      <c r="P239" s="144">
        <f>O239*H239</f>
        <v>0</v>
      </c>
      <c r="Q239" s="144">
        <v>0</v>
      </c>
      <c r="R239" s="144">
        <f>Q239*H239</f>
        <v>0</v>
      </c>
      <c r="S239" s="144">
        <v>0</v>
      </c>
      <c r="T239" s="145">
        <f>S239*H239</f>
        <v>0</v>
      </c>
      <c r="AR239" s="146" t="s">
        <v>139</v>
      </c>
      <c r="AT239" s="146" t="s">
        <v>135</v>
      </c>
      <c r="AU239" s="146" t="s">
        <v>21</v>
      </c>
      <c r="AY239" s="17" t="s">
        <v>133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7" t="s">
        <v>90</v>
      </c>
      <c r="BK239" s="147">
        <f>ROUND(I239*H239,2)</f>
        <v>0</v>
      </c>
      <c r="BL239" s="17" t="s">
        <v>139</v>
      </c>
      <c r="BM239" s="146" t="s">
        <v>327</v>
      </c>
    </row>
    <row r="240" spans="2:65" s="1" customFormat="1" ht="37.75" customHeight="1">
      <c r="B240" s="133"/>
      <c r="C240" s="179" t="s">
        <v>328</v>
      </c>
      <c r="D240" s="179" t="s">
        <v>267</v>
      </c>
      <c r="E240" s="180" t="s">
        <v>329</v>
      </c>
      <c r="F240" s="181" t="s">
        <v>330</v>
      </c>
      <c r="G240" s="182" t="s">
        <v>308</v>
      </c>
      <c r="H240" s="183">
        <v>1</v>
      </c>
      <c r="I240" s="184"/>
      <c r="J240" s="185">
        <f>ROUND(I240*H240,2)</f>
        <v>0</v>
      </c>
      <c r="K240" s="186"/>
      <c r="L240" s="187"/>
      <c r="M240" s="188" t="s">
        <v>1</v>
      </c>
      <c r="N240" s="189" t="s">
        <v>47</v>
      </c>
      <c r="P240" s="144">
        <f>O240*H240</f>
        <v>0</v>
      </c>
      <c r="Q240" s="144">
        <v>8.31</v>
      </c>
      <c r="R240" s="144">
        <f>Q240*H240</f>
        <v>8.31</v>
      </c>
      <c r="S240" s="144">
        <v>0</v>
      </c>
      <c r="T240" s="145">
        <f>S240*H240</f>
        <v>0</v>
      </c>
      <c r="AR240" s="146" t="s">
        <v>179</v>
      </c>
      <c r="AT240" s="146" t="s">
        <v>267</v>
      </c>
      <c r="AU240" s="146" t="s">
        <v>21</v>
      </c>
      <c r="AY240" s="17" t="s">
        <v>133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7" t="s">
        <v>90</v>
      </c>
      <c r="BK240" s="147">
        <f>ROUND(I240*H240,2)</f>
        <v>0</v>
      </c>
      <c r="BL240" s="17" t="s">
        <v>139</v>
      </c>
      <c r="BM240" s="146" t="s">
        <v>331</v>
      </c>
    </row>
    <row r="241" spans="2:65" s="1" customFormat="1" ht="18">
      <c r="B241" s="32"/>
      <c r="D241" s="148" t="s">
        <v>141</v>
      </c>
      <c r="F241" s="149" t="s">
        <v>332</v>
      </c>
      <c r="I241" s="150"/>
      <c r="L241" s="32"/>
      <c r="M241" s="151"/>
      <c r="T241" s="56"/>
      <c r="AT241" s="17" t="s">
        <v>141</v>
      </c>
      <c r="AU241" s="17" t="s">
        <v>21</v>
      </c>
    </row>
    <row r="242" spans="2:65" s="1" customFormat="1" ht="37.75" customHeight="1">
      <c r="B242" s="133"/>
      <c r="C242" s="134" t="s">
        <v>333</v>
      </c>
      <c r="D242" s="134" t="s">
        <v>135</v>
      </c>
      <c r="E242" s="135" t="s">
        <v>334</v>
      </c>
      <c r="F242" s="136" t="s">
        <v>335</v>
      </c>
      <c r="G242" s="137" t="s">
        <v>308</v>
      </c>
      <c r="H242" s="138">
        <v>1</v>
      </c>
      <c r="I242" s="139"/>
      <c r="J242" s="140">
        <f>ROUND(I242*H242,2)</f>
        <v>0</v>
      </c>
      <c r="K242" s="141"/>
      <c r="L242" s="32"/>
      <c r="M242" s="142" t="s">
        <v>1</v>
      </c>
      <c r="N242" s="143" t="s">
        <v>47</v>
      </c>
      <c r="P242" s="144">
        <f>O242*H242</f>
        <v>0</v>
      </c>
      <c r="Q242" s="144">
        <v>0.09</v>
      </c>
      <c r="R242" s="144">
        <f>Q242*H242</f>
        <v>0.09</v>
      </c>
      <c r="S242" s="144">
        <v>0</v>
      </c>
      <c r="T242" s="145">
        <f>S242*H242</f>
        <v>0</v>
      </c>
      <c r="AR242" s="146" t="s">
        <v>139</v>
      </c>
      <c r="AT242" s="146" t="s">
        <v>135</v>
      </c>
      <c r="AU242" s="146" t="s">
        <v>21</v>
      </c>
      <c r="AY242" s="17" t="s">
        <v>133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7" t="s">
        <v>90</v>
      </c>
      <c r="BK242" s="147">
        <f>ROUND(I242*H242,2)</f>
        <v>0</v>
      </c>
      <c r="BL242" s="17" t="s">
        <v>139</v>
      </c>
      <c r="BM242" s="146" t="s">
        <v>336</v>
      </c>
    </row>
    <row r="243" spans="2:65" s="1" customFormat="1" ht="24.15" customHeight="1">
      <c r="B243" s="133"/>
      <c r="C243" s="179" t="s">
        <v>337</v>
      </c>
      <c r="D243" s="179" t="s">
        <v>267</v>
      </c>
      <c r="E243" s="180" t="s">
        <v>338</v>
      </c>
      <c r="F243" s="181" t="s">
        <v>339</v>
      </c>
      <c r="G243" s="182" t="s">
        <v>308</v>
      </c>
      <c r="H243" s="183">
        <v>1</v>
      </c>
      <c r="I243" s="184"/>
      <c r="J243" s="185">
        <f>ROUND(I243*H243,2)</f>
        <v>0</v>
      </c>
      <c r="K243" s="186"/>
      <c r="L243" s="187"/>
      <c r="M243" s="188" t="s">
        <v>1</v>
      </c>
      <c r="N243" s="189" t="s">
        <v>47</v>
      </c>
      <c r="P243" s="144">
        <f>O243*H243</f>
        <v>0</v>
      </c>
      <c r="Q243" s="144">
        <v>0.04</v>
      </c>
      <c r="R243" s="144">
        <f>Q243*H243</f>
        <v>0.04</v>
      </c>
      <c r="S243" s="144">
        <v>0</v>
      </c>
      <c r="T243" s="145">
        <f>S243*H243</f>
        <v>0</v>
      </c>
      <c r="AR243" s="146" t="s">
        <v>179</v>
      </c>
      <c r="AT243" s="146" t="s">
        <v>267</v>
      </c>
      <c r="AU243" s="146" t="s">
        <v>21</v>
      </c>
      <c r="AY243" s="17" t="s">
        <v>133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7" t="s">
        <v>90</v>
      </c>
      <c r="BK243" s="147">
        <f>ROUND(I243*H243,2)</f>
        <v>0</v>
      </c>
      <c r="BL243" s="17" t="s">
        <v>139</v>
      </c>
      <c r="BM243" s="146" t="s">
        <v>340</v>
      </c>
    </row>
    <row r="244" spans="2:65" s="1" customFormat="1" ht="49" customHeight="1">
      <c r="B244" s="133"/>
      <c r="C244" s="134" t="s">
        <v>341</v>
      </c>
      <c r="D244" s="134" t="s">
        <v>135</v>
      </c>
      <c r="E244" s="135" t="s">
        <v>342</v>
      </c>
      <c r="F244" s="136" t="s">
        <v>343</v>
      </c>
      <c r="G244" s="137" t="s">
        <v>175</v>
      </c>
      <c r="H244" s="138">
        <v>0.55400000000000005</v>
      </c>
      <c r="I244" s="139"/>
      <c r="J244" s="140">
        <f>ROUND(I244*H244,2)</f>
        <v>0</v>
      </c>
      <c r="K244" s="141"/>
      <c r="L244" s="32"/>
      <c r="M244" s="142" t="s">
        <v>1</v>
      </c>
      <c r="N244" s="143" t="s">
        <v>47</v>
      </c>
      <c r="P244" s="144">
        <f>O244*H244</f>
        <v>0</v>
      </c>
      <c r="Q244" s="144">
        <v>2.5297900000000002</v>
      </c>
      <c r="R244" s="144">
        <f>Q244*H244</f>
        <v>1.4015036600000002</v>
      </c>
      <c r="S244" s="144">
        <v>0</v>
      </c>
      <c r="T244" s="145">
        <f>S244*H244</f>
        <v>0</v>
      </c>
      <c r="AR244" s="146" t="s">
        <v>139</v>
      </c>
      <c r="AT244" s="146" t="s">
        <v>135</v>
      </c>
      <c r="AU244" s="146" t="s">
        <v>21</v>
      </c>
      <c r="AY244" s="17" t="s">
        <v>133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7" t="s">
        <v>90</v>
      </c>
      <c r="BK244" s="147">
        <f>ROUND(I244*H244,2)</f>
        <v>0</v>
      </c>
      <c r="BL244" s="17" t="s">
        <v>139</v>
      </c>
      <c r="BM244" s="146" t="s">
        <v>344</v>
      </c>
    </row>
    <row r="245" spans="2:65" s="12" customFormat="1" ht="20">
      <c r="B245" s="152"/>
      <c r="D245" s="148" t="s">
        <v>143</v>
      </c>
      <c r="E245" s="153" t="s">
        <v>1</v>
      </c>
      <c r="F245" s="154" t="s">
        <v>345</v>
      </c>
      <c r="H245" s="155">
        <v>0.55400000000000005</v>
      </c>
      <c r="I245" s="156"/>
      <c r="L245" s="152"/>
      <c r="M245" s="157"/>
      <c r="T245" s="158"/>
      <c r="AT245" s="153" t="s">
        <v>143</v>
      </c>
      <c r="AU245" s="153" t="s">
        <v>21</v>
      </c>
      <c r="AV245" s="12" t="s">
        <v>21</v>
      </c>
      <c r="AW245" s="12" t="s">
        <v>38</v>
      </c>
      <c r="AX245" s="12" t="s">
        <v>90</v>
      </c>
      <c r="AY245" s="153" t="s">
        <v>133</v>
      </c>
    </row>
    <row r="246" spans="2:65" s="1" customFormat="1" ht="44.25" customHeight="1">
      <c r="B246" s="133"/>
      <c r="C246" s="134" t="s">
        <v>346</v>
      </c>
      <c r="D246" s="134" t="s">
        <v>135</v>
      </c>
      <c r="E246" s="135" t="s">
        <v>347</v>
      </c>
      <c r="F246" s="136" t="s">
        <v>348</v>
      </c>
      <c r="G246" s="137" t="s">
        <v>175</v>
      </c>
      <c r="H246" s="138">
        <v>5.7489999999999997</v>
      </c>
      <c r="I246" s="139"/>
      <c r="J246" s="140">
        <f>ROUND(I246*H246,2)</f>
        <v>0</v>
      </c>
      <c r="K246" s="141"/>
      <c r="L246" s="32"/>
      <c r="M246" s="142" t="s">
        <v>1</v>
      </c>
      <c r="N246" s="143" t="s">
        <v>47</v>
      </c>
      <c r="P246" s="144">
        <f>O246*H246</f>
        <v>0</v>
      </c>
      <c r="Q246" s="144">
        <v>2.5023499999999999</v>
      </c>
      <c r="R246" s="144">
        <f>Q246*H246</f>
        <v>14.386010149999999</v>
      </c>
      <c r="S246" s="144">
        <v>0</v>
      </c>
      <c r="T246" s="145">
        <f>S246*H246</f>
        <v>0</v>
      </c>
      <c r="AR246" s="146" t="s">
        <v>139</v>
      </c>
      <c r="AT246" s="146" t="s">
        <v>135</v>
      </c>
      <c r="AU246" s="146" t="s">
        <v>21</v>
      </c>
      <c r="AY246" s="17" t="s">
        <v>133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7" t="s">
        <v>90</v>
      </c>
      <c r="BK246" s="147">
        <f>ROUND(I246*H246,2)</f>
        <v>0</v>
      </c>
      <c r="BL246" s="17" t="s">
        <v>139</v>
      </c>
      <c r="BM246" s="146" t="s">
        <v>349</v>
      </c>
    </row>
    <row r="247" spans="2:65" s="1" customFormat="1" ht="27">
      <c r="B247" s="32"/>
      <c r="D247" s="148" t="s">
        <v>141</v>
      </c>
      <c r="F247" s="149" t="s">
        <v>350</v>
      </c>
      <c r="I247" s="150"/>
      <c r="L247" s="32"/>
      <c r="M247" s="151"/>
      <c r="T247" s="56"/>
      <c r="AT247" s="17" t="s">
        <v>141</v>
      </c>
      <c r="AU247" s="17" t="s">
        <v>21</v>
      </c>
    </row>
    <row r="248" spans="2:65" s="12" customFormat="1" ht="20">
      <c r="B248" s="152"/>
      <c r="D248" s="148" t="s">
        <v>143</v>
      </c>
      <c r="E248" s="153" t="s">
        <v>1</v>
      </c>
      <c r="F248" s="154" t="s">
        <v>351</v>
      </c>
      <c r="H248" s="155">
        <v>0.16900000000000001</v>
      </c>
      <c r="I248" s="156"/>
      <c r="L248" s="152"/>
      <c r="M248" s="157"/>
      <c r="T248" s="158"/>
      <c r="AT248" s="153" t="s">
        <v>143</v>
      </c>
      <c r="AU248" s="153" t="s">
        <v>21</v>
      </c>
      <c r="AV248" s="12" t="s">
        <v>21</v>
      </c>
      <c r="AW248" s="12" t="s">
        <v>38</v>
      </c>
      <c r="AX248" s="12" t="s">
        <v>82</v>
      </c>
      <c r="AY248" s="153" t="s">
        <v>133</v>
      </c>
    </row>
    <row r="249" spans="2:65" s="12" customFormat="1" ht="20">
      <c r="B249" s="152"/>
      <c r="D249" s="148" t="s">
        <v>143</v>
      </c>
      <c r="E249" s="153" t="s">
        <v>1</v>
      </c>
      <c r="F249" s="154" t="s">
        <v>352</v>
      </c>
      <c r="H249" s="155">
        <v>5.58</v>
      </c>
      <c r="I249" s="156"/>
      <c r="L249" s="152"/>
      <c r="M249" s="157"/>
      <c r="T249" s="158"/>
      <c r="AT249" s="153" t="s">
        <v>143</v>
      </c>
      <c r="AU249" s="153" t="s">
        <v>21</v>
      </c>
      <c r="AV249" s="12" t="s">
        <v>21</v>
      </c>
      <c r="AW249" s="12" t="s">
        <v>38</v>
      </c>
      <c r="AX249" s="12" t="s">
        <v>82</v>
      </c>
      <c r="AY249" s="153" t="s">
        <v>133</v>
      </c>
    </row>
    <row r="250" spans="2:65" s="14" customFormat="1">
      <c r="B250" s="166"/>
      <c r="D250" s="148" t="s">
        <v>143</v>
      </c>
      <c r="E250" s="167" t="s">
        <v>1</v>
      </c>
      <c r="F250" s="168" t="s">
        <v>237</v>
      </c>
      <c r="H250" s="169">
        <v>5.7489999999999997</v>
      </c>
      <c r="I250" s="170"/>
      <c r="L250" s="166"/>
      <c r="M250" s="171"/>
      <c r="T250" s="172"/>
      <c r="AT250" s="167" t="s">
        <v>143</v>
      </c>
      <c r="AU250" s="167" t="s">
        <v>21</v>
      </c>
      <c r="AV250" s="14" t="s">
        <v>139</v>
      </c>
      <c r="AW250" s="14" t="s">
        <v>38</v>
      </c>
      <c r="AX250" s="14" t="s">
        <v>90</v>
      </c>
      <c r="AY250" s="167" t="s">
        <v>133</v>
      </c>
    </row>
    <row r="251" spans="2:65" s="1" customFormat="1" ht="33" customHeight="1">
      <c r="B251" s="133"/>
      <c r="C251" s="134" t="s">
        <v>353</v>
      </c>
      <c r="D251" s="134" t="s">
        <v>135</v>
      </c>
      <c r="E251" s="135" t="s">
        <v>354</v>
      </c>
      <c r="F251" s="136" t="s">
        <v>355</v>
      </c>
      <c r="G251" s="137" t="s">
        <v>138</v>
      </c>
      <c r="H251" s="138">
        <v>1.782</v>
      </c>
      <c r="I251" s="139"/>
      <c r="J251" s="140">
        <f>ROUND(I251*H251,2)</f>
        <v>0</v>
      </c>
      <c r="K251" s="141"/>
      <c r="L251" s="32"/>
      <c r="M251" s="142" t="s">
        <v>1</v>
      </c>
      <c r="N251" s="143" t="s">
        <v>47</v>
      </c>
      <c r="P251" s="144">
        <f>O251*H251</f>
        <v>0</v>
      </c>
      <c r="Q251" s="144">
        <v>2.65E-3</v>
      </c>
      <c r="R251" s="144">
        <f>Q251*H251</f>
        <v>4.7223000000000005E-3</v>
      </c>
      <c r="S251" s="144">
        <v>0</v>
      </c>
      <c r="T251" s="145">
        <f>S251*H251</f>
        <v>0</v>
      </c>
      <c r="AR251" s="146" t="s">
        <v>139</v>
      </c>
      <c r="AT251" s="146" t="s">
        <v>135</v>
      </c>
      <c r="AU251" s="146" t="s">
        <v>21</v>
      </c>
      <c r="AY251" s="17" t="s">
        <v>133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7" t="s">
        <v>90</v>
      </c>
      <c r="BK251" s="147">
        <f>ROUND(I251*H251,2)</f>
        <v>0</v>
      </c>
      <c r="BL251" s="17" t="s">
        <v>139</v>
      </c>
      <c r="BM251" s="146" t="s">
        <v>356</v>
      </c>
    </row>
    <row r="252" spans="2:65" s="12" customFormat="1" ht="20">
      <c r="B252" s="152"/>
      <c r="D252" s="148" t="s">
        <v>143</v>
      </c>
      <c r="E252" s="153" t="s">
        <v>1</v>
      </c>
      <c r="F252" s="154" t="s">
        <v>357</v>
      </c>
      <c r="H252" s="155">
        <v>1.155</v>
      </c>
      <c r="I252" s="156"/>
      <c r="L252" s="152"/>
      <c r="M252" s="157"/>
      <c r="T252" s="158"/>
      <c r="AT252" s="153" t="s">
        <v>143</v>
      </c>
      <c r="AU252" s="153" t="s">
        <v>21</v>
      </c>
      <c r="AV252" s="12" t="s">
        <v>21</v>
      </c>
      <c r="AW252" s="12" t="s">
        <v>38</v>
      </c>
      <c r="AX252" s="12" t="s">
        <v>82</v>
      </c>
      <c r="AY252" s="153" t="s">
        <v>133</v>
      </c>
    </row>
    <row r="253" spans="2:65" s="13" customFormat="1">
      <c r="B253" s="159"/>
      <c r="D253" s="148" t="s">
        <v>143</v>
      </c>
      <c r="E253" s="160" t="s">
        <v>1</v>
      </c>
      <c r="F253" s="161" t="s">
        <v>165</v>
      </c>
      <c r="H253" s="162">
        <v>1.155</v>
      </c>
      <c r="I253" s="163"/>
      <c r="L253" s="159"/>
      <c r="M253" s="164"/>
      <c r="T253" s="165"/>
      <c r="AT253" s="160" t="s">
        <v>143</v>
      </c>
      <c r="AU253" s="160" t="s">
        <v>21</v>
      </c>
      <c r="AV253" s="13" t="s">
        <v>150</v>
      </c>
      <c r="AW253" s="13" t="s">
        <v>38</v>
      </c>
      <c r="AX253" s="13" t="s">
        <v>82</v>
      </c>
      <c r="AY253" s="160" t="s">
        <v>133</v>
      </c>
    </row>
    <row r="254" spans="2:65" s="12" customFormat="1" ht="20">
      <c r="B254" s="152"/>
      <c r="D254" s="148" t="s">
        <v>143</v>
      </c>
      <c r="E254" s="153" t="s">
        <v>1</v>
      </c>
      <c r="F254" s="154" t="s">
        <v>358</v>
      </c>
      <c r="H254" s="155">
        <v>0.627</v>
      </c>
      <c r="I254" s="156"/>
      <c r="L254" s="152"/>
      <c r="M254" s="157"/>
      <c r="T254" s="158"/>
      <c r="AT254" s="153" t="s">
        <v>143</v>
      </c>
      <c r="AU254" s="153" t="s">
        <v>21</v>
      </c>
      <c r="AV254" s="12" t="s">
        <v>21</v>
      </c>
      <c r="AW254" s="12" t="s">
        <v>38</v>
      </c>
      <c r="AX254" s="12" t="s">
        <v>82</v>
      </c>
      <c r="AY254" s="153" t="s">
        <v>133</v>
      </c>
    </row>
    <row r="255" spans="2:65" s="13" customFormat="1">
      <c r="B255" s="159"/>
      <c r="D255" s="148" t="s">
        <v>143</v>
      </c>
      <c r="E255" s="160" t="s">
        <v>1</v>
      </c>
      <c r="F255" s="161" t="s">
        <v>165</v>
      </c>
      <c r="H255" s="162">
        <v>0.627</v>
      </c>
      <c r="I255" s="163"/>
      <c r="L255" s="159"/>
      <c r="M255" s="164"/>
      <c r="T255" s="165"/>
      <c r="AT255" s="160" t="s">
        <v>143</v>
      </c>
      <c r="AU255" s="160" t="s">
        <v>21</v>
      </c>
      <c r="AV255" s="13" t="s">
        <v>150</v>
      </c>
      <c r="AW255" s="13" t="s">
        <v>38</v>
      </c>
      <c r="AX255" s="13" t="s">
        <v>82</v>
      </c>
      <c r="AY255" s="160" t="s">
        <v>133</v>
      </c>
    </row>
    <row r="256" spans="2:65" s="14" customFormat="1">
      <c r="B256" s="166"/>
      <c r="D256" s="148" t="s">
        <v>143</v>
      </c>
      <c r="E256" s="167" t="s">
        <v>1</v>
      </c>
      <c r="F256" s="168" t="s">
        <v>237</v>
      </c>
      <c r="H256" s="169">
        <v>1.782</v>
      </c>
      <c r="I256" s="170"/>
      <c r="L256" s="166"/>
      <c r="M256" s="171"/>
      <c r="T256" s="172"/>
      <c r="AT256" s="167" t="s">
        <v>143</v>
      </c>
      <c r="AU256" s="167" t="s">
        <v>21</v>
      </c>
      <c r="AV256" s="14" t="s">
        <v>139</v>
      </c>
      <c r="AW256" s="14" t="s">
        <v>38</v>
      </c>
      <c r="AX256" s="14" t="s">
        <v>90</v>
      </c>
      <c r="AY256" s="167" t="s">
        <v>133</v>
      </c>
    </row>
    <row r="257" spans="2:65" s="1" customFormat="1" ht="33" customHeight="1">
      <c r="B257" s="133"/>
      <c r="C257" s="134" t="s">
        <v>359</v>
      </c>
      <c r="D257" s="134" t="s">
        <v>135</v>
      </c>
      <c r="E257" s="135" t="s">
        <v>360</v>
      </c>
      <c r="F257" s="136" t="s">
        <v>361</v>
      </c>
      <c r="G257" s="137" t="s">
        <v>138</v>
      </c>
      <c r="H257" s="138">
        <v>1.782</v>
      </c>
      <c r="I257" s="139"/>
      <c r="J257" s="140">
        <f>ROUND(I257*H257,2)</f>
        <v>0</v>
      </c>
      <c r="K257" s="141"/>
      <c r="L257" s="32"/>
      <c r="M257" s="142" t="s">
        <v>1</v>
      </c>
      <c r="N257" s="143" t="s">
        <v>47</v>
      </c>
      <c r="P257" s="144">
        <f>O257*H257</f>
        <v>0</v>
      </c>
      <c r="Q257" s="144">
        <v>0</v>
      </c>
      <c r="R257" s="144">
        <f>Q257*H257</f>
        <v>0</v>
      </c>
      <c r="S257" s="144">
        <v>0</v>
      </c>
      <c r="T257" s="145">
        <f>S257*H257</f>
        <v>0</v>
      </c>
      <c r="AR257" s="146" t="s">
        <v>139</v>
      </c>
      <c r="AT257" s="146" t="s">
        <v>135</v>
      </c>
      <c r="AU257" s="146" t="s">
        <v>21</v>
      </c>
      <c r="AY257" s="17" t="s">
        <v>133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7" t="s">
        <v>90</v>
      </c>
      <c r="BK257" s="147">
        <f>ROUND(I257*H257,2)</f>
        <v>0</v>
      </c>
      <c r="BL257" s="17" t="s">
        <v>139</v>
      </c>
      <c r="BM257" s="146" t="s">
        <v>362</v>
      </c>
    </row>
    <row r="258" spans="2:65" s="1" customFormat="1" ht="24.15" customHeight="1">
      <c r="B258" s="133"/>
      <c r="C258" s="134" t="s">
        <v>363</v>
      </c>
      <c r="D258" s="134" t="s">
        <v>135</v>
      </c>
      <c r="E258" s="135" t="s">
        <v>364</v>
      </c>
      <c r="F258" s="136" t="s">
        <v>365</v>
      </c>
      <c r="G258" s="137" t="s">
        <v>138</v>
      </c>
      <c r="H258" s="138">
        <v>0.56299999999999994</v>
      </c>
      <c r="I258" s="139"/>
      <c r="J258" s="140">
        <f>ROUND(I258*H258,2)</f>
        <v>0</v>
      </c>
      <c r="K258" s="141"/>
      <c r="L258" s="32"/>
      <c r="M258" s="142" t="s">
        <v>1</v>
      </c>
      <c r="N258" s="143" t="s">
        <v>47</v>
      </c>
      <c r="P258" s="144">
        <f>O258*H258</f>
        <v>0</v>
      </c>
      <c r="Q258" s="144">
        <v>5.5199999999999997E-3</v>
      </c>
      <c r="R258" s="144">
        <f>Q258*H258</f>
        <v>3.1077599999999993E-3</v>
      </c>
      <c r="S258" s="144">
        <v>0</v>
      </c>
      <c r="T258" s="145">
        <f>S258*H258</f>
        <v>0</v>
      </c>
      <c r="AR258" s="146" t="s">
        <v>139</v>
      </c>
      <c r="AT258" s="146" t="s">
        <v>135</v>
      </c>
      <c r="AU258" s="146" t="s">
        <v>21</v>
      </c>
      <c r="AY258" s="17" t="s">
        <v>133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7" t="s">
        <v>90</v>
      </c>
      <c r="BK258" s="147">
        <f>ROUND(I258*H258,2)</f>
        <v>0</v>
      </c>
      <c r="BL258" s="17" t="s">
        <v>139</v>
      </c>
      <c r="BM258" s="146" t="s">
        <v>366</v>
      </c>
    </row>
    <row r="259" spans="2:65" s="12" customFormat="1" ht="20">
      <c r="B259" s="152"/>
      <c r="D259" s="148" t="s">
        <v>143</v>
      </c>
      <c r="E259" s="153" t="s">
        <v>1</v>
      </c>
      <c r="F259" s="154" t="s">
        <v>367</v>
      </c>
      <c r="H259" s="155">
        <v>0.56299999999999994</v>
      </c>
      <c r="I259" s="156"/>
      <c r="L259" s="152"/>
      <c r="M259" s="157"/>
      <c r="T259" s="158"/>
      <c r="AT259" s="153" t="s">
        <v>143</v>
      </c>
      <c r="AU259" s="153" t="s">
        <v>21</v>
      </c>
      <c r="AV259" s="12" t="s">
        <v>21</v>
      </c>
      <c r="AW259" s="12" t="s">
        <v>38</v>
      </c>
      <c r="AX259" s="12" t="s">
        <v>90</v>
      </c>
      <c r="AY259" s="153" t="s">
        <v>133</v>
      </c>
    </row>
    <row r="260" spans="2:65" s="1" customFormat="1" ht="24.15" customHeight="1">
      <c r="B260" s="133"/>
      <c r="C260" s="134" t="s">
        <v>166</v>
      </c>
      <c r="D260" s="134" t="s">
        <v>135</v>
      </c>
      <c r="E260" s="135" t="s">
        <v>368</v>
      </c>
      <c r="F260" s="136" t="s">
        <v>369</v>
      </c>
      <c r="G260" s="137" t="s">
        <v>138</v>
      </c>
      <c r="H260" s="138">
        <v>0.56299999999999994</v>
      </c>
      <c r="I260" s="139"/>
      <c r="J260" s="140">
        <f>ROUND(I260*H260,2)</f>
        <v>0</v>
      </c>
      <c r="K260" s="141"/>
      <c r="L260" s="32"/>
      <c r="M260" s="142" t="s">
        <v>1</v>
      </c>
      <c r="N260" s="143" t="s">
        <v>47</v>
      </c>
      <c r="P260" s="144">
        <f>O260*H260</f>
        <v>0</v>
      </c>
      <c r="Q260" s="144">
        <v>0</v>
      </c>
      <c r="R260" s="144">
        <f>Q260*H260</f>
        <v>0</v>
      </c>
      <c r="S260" s="144">
        <v>0</v>
      </c>
      <c r="T260" s="145">
        <f>S260*H260</f>
        <v>0</v>
      </c>
      <c r="AR260" s="146" t="s">
        <v>139</v>
      </c>
      <c r="AT260" s="146" t="s">
        <v>135</v>
      </c>
      <c r="AU260" s="146" t="s">
        <v>21</v>
      </c>
      <c r="AY260" s="17" t="s">
        <v>133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7" t="s">
        <v>90</v>
      </c>
      <c r="BK260" s="147">
        <f>ROUND(I260*H260,2)</f>
        <v>0</v>
      </c>
      <c r="BL260" s="17" t="s">
        <v>139</v>
      </c>
      <c r="BM260" s="146" t="s">
        <v>370</v>
      </c>
    </row>
    <row r="261" spans="2:65" s="1" customFormat="1" ht="24.15" customHeight="1">
      <c r="B261" s="133"/>
      <c r="C261" s="134" t="s">
        <v>371</v>
      </c>
      <c r="D261" s="134" t="s">
        <v>135</v>
      </c>
      <c r="E261" s="135" t="s">
        <v>372</v>
      </c>
      <c r="F261" s="136" t="s">
        <v>373</v>
      </c>
      <c r="G261" s="137" t="s">
        <v>138</v>
      </c>
      <c r="H261" s="138">
        <v>0.56299999999999994</v>
      </c>
      <c r="I261" s="139"/>
      <c r="J261" s="140">
        <f>ROUND(I261*H261,2)</f>
        <v>0</v>
      </c>
      <c r="K261" s="141"/>
      <c r="L261" s="32"/>
      <c r="M261" s="142" t="s">
        <v>1</v>
      </c>
      <c r="N261" s="143" t="s">
        <v>47</v>
      </c>
      <c r="P261" s="144">
        <f>O261*H261</f>
        <v>0</v>
      </c>
      <c r="Q261" s="144">
        <v>1E-3</v>
      </c>
      <c r="R261" s="144">
        <f>Q261*H261</f>
        <v>5.6299999999999992E-4</v>
      </c>
      <c r="S261" s="144">
        <v>0</v>
      </c>
      <c r="T261" s="145">
        <f>S261*H261</f>
        <v>0</v>
      </c>
      <c r="AR261" s="146" t="s">
        <v>139</v>
      </c>
      <c r="AT261" s="146" t="s">
        <v>135</v>
      </c>
      <c r="AU261" s="146" t="s">
        <v>21</v>
      </c>
      <c r="AY261" s="17" t="s">
        <v>133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7" t="s">
        <v>90</v>
      </c>
      <c r="BK261" s="147">
        <f>ROUND(I261*H261,2)</f>
        <v>0</v>
      </c>
      <c r="BL261" s="17" t="s">
        <v>139</v>
      </c>
      <c r="BM261" s="146" t="s">
        <v>374</v>
      </c>
    </row>
    <row r="262" spans="2:65" s="12" customFormat="1" ht="20">
      <c r="B262" s="152"/>
      <c r="D262" s="148" t="s">
        <v>143</v>
      </c>
      <c r="E262" s="153" t="s">
        <v>1</v>
      </c>
      <c r="F262" s="154" t="s">
        <v>367</v>
      </c>
      <c r="H262" s="155">
        <v>0.56299999999999994</v>
      </c>
      <c r="I262" s="156"/>
      <c r="L262" s="152"/>
      <c r="M262" s="157"/>
      <c r="T262" s="158"/>
      <c r="AT262" s="153" t="s">
        <v>143</v>
      </c>
      <c r="AU262" s="153" t="s">
        <v>21</v>
      </c>
      <c r="AV262" s="12" t="s">
        <v>21</v>
      </c>
      <c r="AW262" s="12" t="s">
        <v>38</v>
      </c>
      <c r="AX262" s="12" t="s">
        <v>90</v>
      </c>
      <c r="AY262" s="153" t="s">
        <v>133</v>
      </c>
    </row>
    <row r="263" spans="2:65" s="1" customFormat="1" ht="24.15" customHeight="1">
      <c r="B263" s="133"/>
      <c r="C263" s="134" t="s">
        <v>375</v>
      </c>
      <c r="D263" s="134" t="s">
        <v>135</v>
      </c>
      <c r="E263" s="135" t="s">
        <v>376</v>
      </c>
      <c r="F263" s="136" t="s">
        <v>377</v>
      </c>
      <c r="G263" s="137" t="s">
        <v>138</v>
      </c>
      <c r="H263" s="138">
        <v>0.56299999999999994</v>
      </c>
      <c r="I263" s="139"/>
      <c r="J263" s="140">
        <f>ROUND(I263*H263,2)</f>
        <v>0</v>
      </c>
      <c r="K263" s="141"/>
      <c r="L263" s="32"/>
      <c r="M263" s="142" t="s">
        <v>1</v>
      </c>
      <c r="N263" s="143" t="s">
        <v>47</v>
      </c>
      <c r="P263" s="144">
        <f>O263*H263</f>
        <v>0</v>
      </c>
      <c r="Q263" s="144">
        <v>0</v>
      </c>
      <c r="R263" s="144">
        <f>Q263*H263</f>
        <v>0</v>
      </c>
      <c r="S263" s="144">
        <v>0</v>
      </c>
      <c r="T263" s="145">
        <f>S263*H263</f>
        <v>0</v>
      </c>
      <c r="AR263" s="146" t="s">
        <v>139</v>
      </c>
      <c r="AT263" s="146" t="s">
        <v>135</v>
      </c>
      <c r="AU263" s="146" t="s">
        <v>21</v>
      </c>
      <c r="AY263" s="17" t="s">
        <v>133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7" t="s">
        <v>90</v>
      </c>
      <c r="BK263" s="147">
        <f>ROUND(I263*H263,2)</f>
        <v>0</v>
      </c>
      <c r="BL263" s="17" t="s">
        <v>139</v>
      </c>
      <c r="BM263" s="146" t="s">
        <v>378</v>
      </c>
    </row>
    <row r="264" spans="2:65" s="1" customFormat="1" ht="24.15" customHeight="1">
      <c r="B264" s="133"/>
      <c r="C264" s="134" t="s">
        <v>379</v>
      </c>
      <c r="D264" s="134" t="s">
        <v>135</v>
      </c>
      <c r="E264" s="135" t="s">
        <v>380</v>
      </c>
      <c r="F264" s="136" t="s">
        <v>381</v>
      </c>
      <c r="G264" s="137" t="s">
        <v>147</v>
      </c>
      <c r="H264" s="138">
        <v>8.1</v>
      </c>
      <c r="I264" s="139"/>
      <c r="J264" s="140">
        <f>ROUND(I264*H264,2)</f>
        <v>0</v>
      </c>
      <c r="K264" s="141"/>
      <c r="L264" s="32"/>
      <c r="M264" s="142" t="s">
        <v>1</v>
      </c>
      <c r="N264" s="143" t="s">
        <v>47</v>
      </c>
      <c r="P264" s="144">
        <f>O264*H264</f>
        <v>0</v>
      </c>
      <c r="Q264" s="144">
        <v>4.2999999999999999E-4</v>
      </c>
      <c r="R264" s="144">
        <f>Q264*H264</f>
        <v>3.4829999999999996E-3</v>
      </c>
      <c r="S264" s="144">
        <v>0</v>
      </c>
      <c r="T264" s="145">
        <f>S264*H264</f>
        <v>0</v>
      </c>
      <c r="AR264" s="146" t="s">
        <v>139</v>
      </c>
      <c r="AT264" s="146" t="s">
        <v>135</v>
      </c>
      <c r="AU264" s="146" t="s">
        <v>21</v>
      </c>
      <c r="AY264" s="17" t="s">
        <v>133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7" t="s">
        <v>90</v>
      </c>
      <c r="BK264" s="147">
        <f>ROUND(I264*H264,2)</f>
        <v>0</v>
      </c>
      <c r="BL264" s="17" t="s">
        <v>139</v>
      </c>
      <c r="BM264" s="146" t="s">
        <v>382</v>
      </c>
    </row>
    <row r="265" spans="2:65" s="1" customFormat="1" ht="27">
      <c r="B265" s="32"/>
      <c r="D265" s="148" t="s">
        <v>141</v>
      </c>
      <c r="F265" s="149" t="s">
        <v>383</v>
      </c>
      <c r="I265" s="150"/>
      <c r="L265" s="32"/>
      <c r="M265" s="151"/>
      <c r="T265" s="56"/>
      <c r="AT265" s="17" t="s">
        <v>141</v>
      </c>
      <c r="AU265" s="17" t="s">
        <v>21</v>
      </c>
    </row>
    <row r="266" spans="2:65" s="12" customFormat="1">
      <c r="B266" s="152"/>
      <c r="D266" s="148" t="s">
        <v>143</v>
      </c>
      <c r="E266" s="153" t="s">
        <v>1</v>
      </c>
      <c r="F266" s="154" t="s">
        <v>384</v>
      </c>
      <c r="H266" s="155">
        <v>3</v>
      </c>
      <c r="I266" s="156"/>
      <c r="L266" s="152"/>
      <c r="M266" s="157"/>
      <c r="T266" s="158"/>
      <c r="AT266" s="153" t="s">
        <v>143</v>
      </c>
      <c r="AU266" s="153" t="s">
        <v>21</v>
      </c>
      <c r="AV266" s="12" t="s">
        <v>21</v>
      </c>
      <c r="AW266" s="12" t="s">
        <v>38</v>
      </c>
      <c r="AX266" s="12" t="s">
        <v>82</v>
      </c>
      <c r="AY266" s="153" t="s">
        <v>133</v>
      </c>
    </row>
    <row r="267" spans="2:65" s="12" customFormat="1">
      <c r="B267" s="152"/>
      <c r="D267" s="148" t="s">
        <v>143</v>
      </c>
      <c r="E267" s="153" t="s">
        <v>1</v>
      </c>
      <c r="F267" s="154" t="s">
        <v>385</v>
      </c>
      <c r="H267" s="155">
        <v>5.0999999999999996</v>
      </c>
      <c r="I267" s="156"/>
      <c r="L267" s="152"/>
      <c r="M267" s="157"/>
      <c r="T267" s="158"/>
      <c r="AT267" s="153" t="s">
        <v>143</v>
      </c>
      <c r="AU267" s="153" t="s">
        <v>21</v>
      </c>
      <c r="AV267" s="12" t="s">
        <v>21</v>
      </c>
      <c r="AW267" s="12" t="s">
        <v>38</v>
      </c>
      <c r="AX267" s="12" t="s">
        <v>82</v>
      </c>
      <c r="AY267" s="153" t="s">
        <v>133</v>
      </c>
    </row>
    <row r="268" spans="2:65" s="14" customFormat="1">
      <c r="B268" s="166"/>
      <c r="D268" s="148" t="s">
        <v>143</v>
      </c>
      <c r="E268" s="167" t="s">
        <v>1</v>
      </c>
      <c r="F268" s="168" t="s">
        <v>237</v>
      </c>
      <c r="H268" s="169">
        <v>8.1</v>
      </c>
      <c r="I268" s="170"/>
      <c r="L268" s="166"/>
      <c r="M268" s="171"/>
      <c r="T268" s="172"/>
      <c r="AT268" s="167" t="s">
        <v>143</v>
      </c>
      <c r="AU268" s="167" t="s">
        <v>21</v>
      </c>
      <c r="AV268" s="14" t="s">
        <v>139</v>
      </c>
      <c r="AW268" s="14" t="s">
        <v>38</v>
      </c>
      <c r="AX268" s="14" t="s">
        <v>90</v>
      </c>
      <c r="AY268" s="167" t="s">
        <v>133</v>
      </c>
    </row>
    <row r="269" spans="2:65" s="1" customFormat="1" ht="33" customHeight="1">
      <c r="B269" s="133"/>
      <c r="C269" s="134" t="s">
        <v>386</v>
      </c>
      <c r="D269" s="134" t="s">
        <v>135</v>
      </c>
      <c r="E269" s="135" t="s">
        <v>387</v>
      </c>
      <c r="F269" s="136" t="s">
        <v>388</v>
      </c>
      <c r="G269" s="137" t="s">
        <v>229</v>
      </c>
      <c r="H269" s="138">
        <v>1.7999999999999999E-2</v>
      </c>
      <c r="I269" s="139"/>
      <c r="J269" s="140">
        <f>ROUND(I269*H269,2)</f>
        <v>0</v>
      </c>
      <c r="K269" s="141"/>
      <c r="L269" s="32"/>
      <c r="M269" s="142" t="s">
        <v>1</v>
      </c>
      <c r="N269" s="143" t="s">
        <v>47</v>
      </c>
      <c r="P269" s="144">
        <f>O269*H269</f>
        <v>0</v>
      </c>
      <c r="Q269" s="144">
        <v>1.10951</v>
      </c>
      <c r="R269" s="144">
        <f>Q269*H269</f>
        <v>1.9971179999999998E-2</v>
      </c>
      <c r="S269" s="144">
        <v>0</v>
      </c>
      <c r="T269" s="145">
        <f>S269*H269</f>
        <v>0</v>
      </c>
      <c r="AR269" s="146" t="s">
        <v>139</v>
      </c>
      <c r="AT269" s="146" t="s">
        <v>135</v>
      </c>
      <c r="AU269" s="146" t="s">
        <v>21</v>
      </c>
      <c r="AY269" s="17" t="s">
        <v>133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7" t="s">
        <v>90</v>
      </c>
      <c r="BK269" s="147">
        <f>ROUND(I269*H269,2)</f>
        <v>0</v>
      </c>
      <c r="BL269" s="17" t="s">
        <v>139</v>
      </c>
      <c r="BM269" s="146" t="s">
        <v>389</v>
      </c>
    </row>
    <row r="270" spans="2:65" s="12" customFormat="1">
      <c r="B270" s="152"/>
      <c r="D270" s="148" t="s">
        <v>143</v>
      </c>
      <c r="E270" s="153" t="s">
        <v>1</v>
      </c>
      <c r="F270" s="154" t="s">
        <v>390</v>
      </c>
      <c r="H270" s="155">
        <v>4.0000000000000001E-3</v>
      </c>
      <c r="I270" s="156"/>
      <c r="L270" s="152"/>
      <c r="M270" s="157"/>
      <c r="T270" s="158"/>
      <c r="AT270" s="153" t="s">
        <v>143</v>
      </c>
      <c r="AU270" s="153" t="s">
        <v>21</v>
      </c>
      <c r="AV270" s="12" t="s">
        <v>21</v>
      </c>
      <c r="AW270" s="12" t="s">
        <v>38</v>
      </c>
      <c r="AX270" s="12" t="s">
        <v>82</v>
      </c>
      <c r="AY270" s="153" t="s">
        <v>133</v>
      </c>
    </row>
    <row r="271" spans="2:65" s="12" customFormat="1">
      <c r="B271" s="152"/>
      <c r="D271" s="148" t="s">
        <v>143</v>
      </c>
      <c r="E271" s="153" t="s">
        <v>1</v>
      </c>
      <c r="F271" s="154" t="s">
        <v>391</v>
      </c>
      <c r="H271" s="155">
        <v>1.4E-2</v>
      </c>
      <c r="I271" s="156"/>
      <c r="L271" s="152"/>
      <c r="M271" s="157"/>
      <c r="T271" s="158"/>
      <c r="AT271" s="153" t="s">
        <v>143</v>
      </c>
      <c r="AU271" s="153" t="s">
        <v>21</v>
      </c>
      <c r="AV271" s="12" t="s">
        <v>21</v>
      </c>
      <c r="AW271" s="12" t="s">
        <v>38</v>
      </c>
      <c r="AX271" s="12" t="s">
        <v>82</v>
      </c>
      <c r="AY271" s="153" t="s">
        <v>133</v>
      </c>
    </row>
    <row r="272" spans="2:65" s="14" customFormat="1">
      <c r="B272" s="166"/>
      <c r="D272" s="148" t="s">
        <v>143</v>
      </c>
      <c r="E272" s="167" t="s">
        <v>1</v>
      </c>
      <c r="F272" s="168" t="s">
        <v>237</v>
      </c>
      <c r="H272" s="169">
        <v>1.7999999999999999E-2</v>
      </c>
      <c r="I272" s="170"/>
      <c r="L272" s="166"/>
      <c r="M272" s="171"/>
      <c r="T272" s="172"/>
      <c r="AT272" s="167" t="s">
        <v>143</v>
      </c>
      <c r="AU272" s="167" t="s">
        <v>21</v>
      </c>
      <c r="AV272" s="14" t="s">
        <v>139</v>
      </c>
      <c r="AW272" s="14" t="s">
        <v>38</v>
      </c>
      <c r="AX272" s="14" t="s">
        <v>90</v>
      </c>
      <c r="AY272" s="167" t="s">
        <v>133</v>
      </c>
    </row>
    <row r="273" spans="2:65" s="1" customFormat="1" ht="37.75" customHeight="1">
      <c r="B273" s="133"/>
      <c r="C273" s="134" t="s">
        <v>392</v>
      </c>
      <c r="D273" s="134" t="s">
        <v>135</v>
      </c>
      <c r="E273" s="135" t="s">
        <v>393</v>
      </c>
      <c r="F273" s="136" t="s">
        <v>394</v>
      </c>
      <c r="G273" s="137" t="s">
        <v>229</v>
      </c>
      <c r="H273" s="138">
        <v>0.17399999999999999</v>
      </c>
      <c r="I273" s="139"/>
      <c r="J273" s="140">
        <f>ROUND(I273*H273,2)</f>
        <v>0</v>
      </c>
      <c r="K273" s="141"/>
      <c r="L273" s="32"/>
      <c r="M273" s="142" t="s">
        <v>1</v>
      </c>
      <c r="N273" s="143" t="s">
        <v>47</v>
      </c>
      <c r="P273" s="144">
        <f>O273*H273</f>
        <v>0</v>
      </c>
      <c r="Q273" s="144">
        <v>1.06277</v>
      </c>
      <c r="R273" s="144">
        <f>Q273*H273</f>
        <v>0.18492197999999999</v>
      </c>
      <c r="S273" s="144">
        <v>0</v>
      </c>
      <c r="T273" s="145">
        <f>S273*H273</f>
        <v>0</v>
      </c>
      <c r="AR273" s="146" t="s">
        <v>139</v>
      </c>
      <c r="AT273" s="146" t="s">
        <v>135</v>
      </c>
      <c r="AU273" s="146" t="s">
        <v>21</v>
      </c>
      <c r="AY273" s="17" t="s">
        <v>133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7" t="s">
        <v>90</v>
      </c>
      <c r="BK273" s="147">
        <f>ROUND(I273*H273,2)</f>
        <v>0</v>
      </c>
      <c r="BL273" s="17" t="s">
        <v>139</v>
      </c>
      <c r="BM273" s="146" t="s">
        <v>395</v>
      </c>
    </row>
    <row r="274" spans="2:65" s="12" customFormat="1">
      <c r="B274" s="152"/>
      <c r="D274" s="148" t="s">
        <v>143</v>
      </c>
      <c r="E274" s="153" t="s">
        <v>1</v>
      </c>
      <c r="F274" s="154" t="s">
        <v>396</v>
      </c>
      <c r="H274" s="155">
        <v>3.2000000000000001E-2</v>
      </c>
      <c r="I274" s="156"/>
      <c r="L274" s="152"/>
      <c r="M274" s="157"/>
      <c r="T274" s="158"/>
      <c r="AT274" s="153" t="s">
        <v>143</v>
      </c>
      <c r="AU274" s="153" t="s">
        <v>21</v>
      </c>
      <c r="AV274" s="12" t="s">
        <v>21</v>
      </c>
      <c r="AW274" s="12" t="s">
        <v>38</v>
      </c>
      <c r="AX274" s="12" t="s">
        <v>82</v>
      </c>
      <c r="AY274" s="153" t="s">
        <v>133</v>
      </c>
    </row>
    <row r="275" spans="2:65" s="12" customFormat="1">
      <c r="B275" s="152"/>
      <c r="D275" s="148" t="s">
        <v>143</v>
      </c>
      <c r="E275" s="153" t="s">
        <v>1</v>
      </c>
      <c r="F275" s="154" t="s">
        <v>397</v>
      </c>
      <c r="H275" s="155">
        <v>0.14199999999999999</v>
      </c>
      <c r="I275" s="156"/>
      <c r="L275" s="152"/>
      <c r="M275" s="157"/>
      <c r="T275" s="158"/>
      <c r="AT275" s="153" t="s">
        <v>143</v>
      </c>
      <c r="AU275" s="153" t="s">
        <v>21</v>
      </c>
      <c r="AV275" s="12" t="s">
        <v>21</v>
      </c>
      <c r="AW275" s="12" t="s">
        <v>38</v>
      </c>
      <c r="AX275" s="12" t="s">
        <v>82</v>
      </c>
      <c r="AY275" s="153" t="s">
        <v>133</v>
      </c>
    </row>
    <row r="276" spans="2:65" s="14" customFormat="1">
      <c r="B276" s="166"/>
      <c r="D276" s="148" t="s">
        <v>143</v>
      </c>
      <c r="E276" s="167" t="s">
        <v>1</v>
      </c>
      <c r="F276" s="168" t="s">
        <v>237</v>
      </c>
      <c r="H276" s="169">
        <v>0.17399999999999999</v>
      </c>
      <c r="I276" s="170"/>
      <c r="L276" s="166"/>
      <c r="M276" s="171"/>
      <c r="T276" s="172"/>
      <c r="AT276" s="167" t="s">
        <v>143</v>
      </c>
      <c r="AU276" s="167" t="s">
        <v>21</v>
      </c>
      <c r="AV276" s="14" t="s">
        <v>139</v>
      </c>
      <c r="AW276" s="14" t="s">
        <v>38</v>
      </c>
      <c r="AX276" s="14" t="s">
        <v>90</v>
      </c>
      <c r="AY276" s="167" t="s">
        <v>133</v>
      </c>
    </row>
    <row r="277" spans="2:65" s="1" customFormat="1" ht="24.15" customHeight="1">
      <c r="B277" s="133"/>
      <c r="C277" s="134" t="s">
        <v>398</v>
      </c>
      <c r="D277" s="134" t="s">
        <v>135</v>
      </c>
      <c r="E277" s="135" t="s">
        <v>399</v>
      </c>
      <c r="F277" s="136" t="s">
        <v>400</v>
      </c>
      <c r="G277" s="137" t="s">
        <v>308</v>
      </c>
      <c r="H277" s="138">
        <v>1</v>
      </c>
      <c r="I277" s="139"/>
      <c r="J277" s="140">
        <f>ROUND(I277*H277,2)</f>
        <v>0</v>
      </c>
      <c r="K277" s="141"/>
      <c r="L277" s="32"/>
      <c r="M277" s="142" t="s">
        <v>1</v>
      </c>
      <c r="N277" s="143" t="s">
        <v>47</v>
      </c>
      <c r="P277" s="144">
        <f>O277*H277</f>
        <v>0</v>
      </c>
      <c r="Q277" s="144">
        <v>0</v>
      </c>
      <c r="R277" s="144">
        <f>Q277*H277</f>
        <v>0</v>
      </c>
      <c r="S277" s="144">
        <v>0</v>
      </c>
      <c r="T277" s="145">
        <f>S277*H277</f>
        <v>0</v>
      </c>
      <c r="AR277" s="146" t="s">
        <v>217</v>
      </c>
      <c r="AT277" s="146" t="s">
        <v>135</v>
      </c>
      <c r="AU277" s="146" t="s">
        <v>21</v>
      </c>
      <c r="AY277" s="17" t="s">
        <v>133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7" t="s">
        <v>90</v>
      </c>
      <c r="BK277" s="147">
        <f>ROUND(I277*H277,2)</f>
        <v>0</v>
      </c>
      <c r="BL277" s="17" t="s">
        <v>217</v>
      </c>
      <c r="BM277" s="146" t="s">
        <v>401</v>
      </c>
    </row>
    <row r="278" spans="2:65" s="12" customFormat="1" ht="20">
      <c r="B278" s="152"/>
      <c r="D278" s="148" t="s">
        <v>143</v>
      </c>
      <c r="E278" s="153" t="s">
        <v>1</v>
      </c>
      <c r="F278" s="154" t="s">
        <v>402</v>
      </c>
      <c r="H278" s="155">
        <v>0.189</v>
      </c>
      <c r="I278" s="156"/>
      <c r="L278" s="152"/>
      <c r="M278" s="157"/>
      <c r="T278" s="158"/>
      <c r="AT278" s="153" t="s">
        <v>143</v>
      </c>
      <c r="AU278" s="153" t="s">
        <v>21</v>
      </c>
      <c r="AV278" s="12" t="s">
        <v>21</v>
      </c>
      <c r="AW278" s="12" t="s">
        <v>38</v>
      </c>
      <c r="AX278" s="12" t="s">
        <v>82</v>
      </c>
      <c r="AY278" s="153" t="s">
        <v>133</v>
      </c>
    </row>
    <row r="279" spans="2:65" s="14" customFormat="1">
      <c r="B279" s="166"/>
      <c r="D279" s="148" t="s">
        <v>143</v>
      </c>
      <c r="E279" s="167" t="s">
        <v>1</v>
      </c>
      <c r="F279" s="168" t="s">
        <v>237</v>
      </c>
      <c r="H279" s="169">
        <v>0.189</v>
      </c>
      <c r="I279" s="170"/>
      <c r="L279" s="166"/>
      <c r="M279" s="171"/>
      <c r="T279" s="172"/>
      <c r="AT279" s="167" t="s">
        <v>143</v>
      </c>
      <c r="AU279" s="167" t="s">
        <v>21</v>
      </c>
      <c r="AV279" s="14" t="s">
        <v>139</v>
      </c>
      <c r="AW279" s="14" t="s">
        <v>38</v>
      </c>
      <c r="AX279" s="14" t="s">
        <v>82</v>
      </c>
      <c r="AY279" s="167" t="s">
        <v>133</v>
      </c>
    </row>
    <row r="280" spans="2:65" s="12" customFormat="1">
      <c r="B280" s="152"/>
      <c r="D280" s="148" t="s">
        <v>143</v>
      </c>
      <c r="E280" s="153" t="s">
        <v>1</v>
      </c>
      <c r="F280" s="154" t="s">
        <v>403</v>
      </c>
      <c r="H280" s="155">
        <v>1</v>
      </c>
      <c r="I280" s="156"/>
      <c r="L280" s="152"/>
      <c r="M280" s="157"/>
      <c r="T280" s="158"/>
      <c r="AT280" s="153" t="s">
        <v>143</v>
      </c>
      <c r="AU280" s="153" t="s">
        <v>21</v>
      </c>
      <c r="AV280" s="12" t="s">
        <v>21</v>
      </c>
      <c r="AW280" s="12" t="s">
        <v>38</v>
      </c>
      <c r="AX280" s="12" t="s">
        <v>90</v>
      </c>
      <c r="AY280" s="153" t="s">
        <v>133</v>
      </c>
    </row>
    <row r="281" spans="2:65" s="1" customFormat="1" ht="49" customHeight="1">
      <c r="B281" s="133"/>
      <c r="C281" s="134" t="s">
        <v>404</v>
      </c>
      <c r="D281" s="134" t="s">
        <v>135</v>
      </c>
      <c r="E281" s="135" t="s">
        <v>405</v>
      </c>
      <c r="F281" s="136" t="s">
        <v>406</v>
      </c>
      <c r="G281" s="137" t="s">
        <v>407</v>
      </c>
      <c r="H281" s="138">
        <v>1</v>
      </c>
      <c r="I281" s="139"/>
      <c r="J281" s="140">
        <f>ROUND(I281*H281,2)</f>
        <v>0</v>
      </c>
      <c r="K281" s="141"/>
      <c r="L281" s="32"/>
      <c r="M281" s="142" t="s">
        <v>1</v>
      </c>
      <c r="N281" s="143" t="s">
        <v>47</v>
      </c>
      <c r="P281" s="144">
        <f>O281*H281</f>
        <v>0</v>
      </c>
      <c r="Q281" s="144">
        <v>1.4999999999999999E-4</v>
      </c>
      <c r="R281" s="144">
        <f>Q281*H281</f>
        <v>1.4999999999999999E-4</v>
      </c>
      <c r="S281" s="144">
        <v>0</v>
      </c>
      <c r="T281" s="145">
        <f>S281*H281</f>
        <v>0</v>
      </c>
      <c r="AR281" s="146" t="s">
        <v>139</v>
      </c>
      <c r="AT281" s="146" t="s">
        <v>135</v>
      </c>
      <c r="AU281" s="146" t="s">
        <v>21</v>
      </c>
      <c r="AY281" s="17" t="s">
        <v>133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7" t="s">
        <v>90</v>
      </c>
      <c r="BK281" s="147">
        <f>ROUND(I281*H281,2)</f>
        <v>0</v>
      </c>
      <c r="BL281" s="17" t="s">
        <v>139</v>
      </c>
      <c r="BM281" s="146" t="s">
        <v>408</v>
      </c>
    </row>
    <row r="282" spans="2:65" s="1" customFormat="1" ht="369">
      <c r="B282" s="32"/>
      <c r="D282" s="148" t="s">
        <v>141</v>
      </c>
      <c r="F282" s="149" t="s">
        <v>409</v>
      </c>
      <c r="I282" s="150"/>
      <c r="L282" s="32"/>
      <c r="M282" s="151"/>
      <c r="T282" s="56"/>
      <c r="AT282" s="17" t="s">
        <v>141</v>
      </c>
      <c r="AU282" s="17" t="s">
        <v>21</v>
      </c>
    </row>
    <row r="283" spans="2:65" s="11" customFormat="1" ht="22.75" customHeight="1">
      <c r="B283" s="121"/>
      <c r="D283" s="122" t="s">
        <v>81</v>
      </c>
      <c r="E283" s="131" t="s">
        <v>159</v>
      </c>
      <c r="F283" s="131" t="s">
        <v>410</v>
      </c>
      <c r="I283" s="124"/>
      <c r="J283" s="132">
        <f>BK283</f>
        <v>0</v>
      </c>
      <c r="L283" s="121"/>
      <c r="M283" s="126"/>
      <c r="P283" s="127">
        <f>SUM(P284:P297)</f>
        <v>0</v>
      </c>
      <c r="R283" s="127">
        <f>SUM(R284:R297)</f>
        <v>4.4549299999999992</v>
      </c>
      <c r="T283" s="128">
        <f>SUM(T284:T297)</f>
        <v>0</v>
      </c>
      <c r="AR283" s="122" t="s">
        <v>90</v>
      </c>
      <c r="AT283" s="129" t="s">
        <v>81</v>
      </c>
      <c r="AU283" s="129" t="s">
        <v>90</v>
      </c>
      <c r="AY283" s="122" t="s">
        <v>133</v>
      </c>
      <c r="BK283" s="130">
        <f>SUM(BK284:BK297)</f>
        <v>0</v>
      </c>
    </row>
    <row r="284" spans="2:65" s="1" customFormat="1" ht="24.15" customHeight="1">
      <c r="B284" s="133"/>
      <c r="C284" s="134" t="s">
        <v>411</v>
      </c>
      <c r="D284" s="134" t="s">
        <v>135</v>
      </c>
      <c r="E284" s="135" t="s">
        <v>412</v>
      </c>
      <c r="F284" s="136" t="s">
        <v>413</v>
      </c>
      <c r="G284" s="137" t="s">
        <v>138</v>
      </c>
      <c r="H284" s="138">
        <v>4</v>
      </c>
      <c r="I284" s="139"/>
      <c r="J284" s="140">
        <f>ROUND(I284*H284,2)</f>
        <v>0</v>
      </c>
      <c r="K284" s="141"/>
      <c r="L284" s="32"/>
      <c r="M284" s="142" t="s">
        <v>1</v>
      </c>
      <c r="N284" s="143" t="s">
        <v>47</v>
      </c>
      <c r="P284" s="144">
        <f>O284*H284</f>
        <v>0</v>
      </c>
      <c r="Q284" s="144">
        <v>0.34562999999999999</v>
      </c>
      <c r="R284" s="144">
        <f>Q284*H284</f>
        <v>1.38252</v>
      </c>
      <c r="S284" s="144">
        <v>0</v>
      </c>
      <c r="T284" s="145">
        <f>S284*H284</f>
        <v>0</v>
      </c>
      <c r="AR284" s="146" t="s">
        <v>139</v>
      </c>
      <c r="AT284" s="146" t="s">
        <v>135</v>
      </c>
      <c r="AU284" s="146" t="s">
        <v>21</v>
      </c>
      <c r="AY284" s="17" t="s">
        <v>133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7" t="s">
        <v>90</v>
      </c>
      <c r="BK284" s="147">
        <f>ROUND(I284*H284,2)</f>
        <v>0</v>
      </c>
      <c r="BL284" s="17" t="s">
        <v>139</v>
      </c>
      <c r="BM284" s="146" t="s">
        <v>414</v>
      </c>
    </row>
    <row r="285" spans="2:65" s="1" customFormat="1" ht="27">
      <c r="B285" s="32"/>
      <c r="D285" s="148" t="s">
        <v>141</v>
      </c>
      <c r="F285" s="149" t="s">
        <v>415</v>
      </c>
      <c r="I285" s="150"/>
      <c r="L285" s="32"/>
      <c r="M285" s="151"/>
      <c r="T285" s="56"/>
      <c r="AT285" s="17" t="s">
        <v>141</v>
      </c>
      <c r="AU285" s="17" t="s">
        <v>21</v>
      </c>
    </row>
    <row r="286" spans="2:65" s="12" customFormat="1">
      <c r="B286" s="152"/>
      <c r="D286" s="148" t="s">
        <v>143</v>
      </c>
      <c r="E286" s="153" t="s">
        <v>1</v>
      </c>
      <c r="F286" s="154" t="s">
        <v>144</v>
      </c>
      <c r="H286" s="155">
        <v>4</v>
      </c>
      <c r="I286" s="156"/>
      <c r="L286" s="152"/>
      <c r="M286" s="157"/>
      <c r="T286" s="158"/>
      <c r="AT286" s="153" t="s">
        <v>143</v>
      </c>
      <c r="AU286" s="153" t="s">
        <v>21</v>
      </c>
      <c r="AV286" s="12" t="s">
        <v>21</v>
      </c>
      <c r="AW286" s="12" t="s">
        <v>38</v>
      </c>
      <c r="AX286" s="12" t="s">
        <v>90</v>
      </c>
      <c r="AY286" s="153" t="s">
        <v>133</v>
      </c>
    </row>
    <row r="287" spans="2:65" s="1" customFormat="1" ht="16.5" customHeight="1">
      <c r="B287" s="133"/>
      <c r="C287" s="134" t="s">
        <v>416</v>
      </c>
      <c r="D287" s="134" t="s">
        <v>135</v>
      </c>
      <c r="E287" s="135" t="s">
        <v>417</v>
      </c>
      <c r="F287" s="136" t="s">
        <v>418</v>
      </c>
      <c r="G287" s="137" t="s">
        <v>175</v>
      </c>
      <c r="H287" s="138">
        <v>0.8</v>
      </c>
      <c r="I287" s="139"/>
      <c r="J287" s="140">
        <f>ROUND(I287*H287,2)</f>
        <v>0</v>
      </c>
      <c r="K287" s="141"/>
      <c r="L287" s="32"/>
      <c r="M287" s="142" t="s">
        <v>1</v>
      </c>
      <c r="N287" s="143" t="s">
        <v>47</v>
      </c>
      <c r="P287" s="144">
        <f>O287*H287</f>
        <v>0</v>
      </c>
      <c r="Q287" s="144">
        <v>1.98</v>
      </c>
      <c r="R287" s="144">
        <f>Q287*H287</f>
        <v>1.5840000000000001</v>
      </c>
      <c r="S287" s="144">
        <v>0</v>
      </c>
      <c r="T287" s="145">
        <f>S287*H287</f>
        <v>0</v>
      </c>
      <c r="AR287" s="146" t="s">
        <v>139</v>
      </c>
      <c r="AT287" s="146" t="s">
        <v>135</v>
      </c>
      <c r="AU287" s="146" t="s">
        <v>21</v>
      </c>
      <c r="AY287" s="17" t="s">
        <v>133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7" t="s">
        <v>90</v>
      </c>
      <c r="BK287" s="147">
        <f>ROUND(I287*H287,2)</f>
        <v>0</v>
      </c>
      <c r="BL287" s="17" t="s">
        <v>139</v>
      </c>
      <c r="BM287" s="146" t="s">
        <v>419</v>
      </c>
    </row>
    <row r="288" spans="2:65" s="1" customFormat="1" ht="18">
      <c r="B288" s="32"/>
      <c r="D288" s="148" t="s">
        <v>141</v>
      </c>
      <c r="F288" s="149" t="s">
        <v>420</v>
      </c>
      <c r="I288" s="150"/>
      <c r="L288" s="32"/>
      <c r="M288" s="151"/>
      <c r="T288" s="56"/>
      <c r="AT288" s="17" t="s">
        <v>141</v>
      </c>
      <c r="AU288" s="17" t="s">
        <v>21</v>
      </c>
    </row>
    <row r="289" spans="2:65" s="12" customFormat="1">
      <c r="B289" s="152"/>
      <c r="D289" s="148" t="s">
        <v>143</v>
      </c>
      <c r="E289" s="153" t="s">
        <v>1</v>
      </c>
      <c r="F289" s="154" t="s">
        <v>421</v>
      </c>
      <c r="H289" s="155">
        <v>0.8</v>
      </c>
      <c r="I289" s="156"/>
      <c r="L289" s="152"/>
      <c r="M289" s="157"/>
      <c r="T289" s="158"/>
      <c r="AT289" s="153" t="s">
        <v>143</v>
      </c>
      <c r="AU289" s="153" t="s">
        <v>21</v>
      </c>
      <c r="AV289" s="12" t="s">
        <v>21</v>
      </c>
      <c r="AW289" s="12" t="s">
        <v>38</v>
      </c>
      <c r="AX289" s="12" t="s">
        <v>90</v>
      </c>
      <c r="AY289" s="153" t="s">
        <v>133</v>
      </c>
    </row>
    <row r="290" spans="2:65" s="1" customFormat="1" ht="24.15" customHeight="1">
      <c r="B290" s="133"/>
      <c r="C290" s="134" t="s">
        <v>422</v>
      </c>
      <c r="D290" s="134" t="s">
        <v>135</v>
      </c>
      <c r="E290" s="135" t="s">
        <v>423</v>
      </c>
      <c r="F290" s="136" t="s">
        <v>424</v>
      </c>
      <c r="G290" s="137" t="s">
        <v>138</v>
      </c>
      <c r="H290" s="138">
        <v>5</v>
      </c>
      <c r="I290" s="139"/>
      <c r="J290" s="140">
        <f>ROUND(I290*H290,2)</f>
        <v>0</v>
      </c>
      <c r="K290" s="141"/>
      <c r="L290" s="32"/>
      <c r="M290" s="142" t="s">
        <v>1</v>
      </c>
      <c r="N290" s="143" t="s">
        <v>47</v>
      </c>
      <c r="P290" s="144">
        <f>O290*H290</f>
        <v>0</v>
      </c>
      <c r="Q290" s="144">
        <v>6.8999999999999997E-4</v>
      </c>
      <c r="R290" s="144">
        <f>Q290*H290</f>
        <v>3.4499999999999999E-3</v>
      </c>
      <c r="S290" s="144">
        <v>0</v>
      </c>
      <c r="T290" s="145">
        <f>S290*H290</f>
        <v>0</v>
      </c>
      <c r="AR290" s="146" t="s">
        <v>139</v>
      </c>
      <c r="AT290" s="146" t="s">
        <v>135</v>
      </c>
      <c r="AU290" s="146" t="s">
        <v>21</v>
      </c>
      <c r="AY290" s="17" t="s">
        <v>133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7" t="s">
        <v>90</v>
      </c>
      <c r="BK290" s="147">
        <f>ROUND(I290*H290,2)</f>
        <v>0</v>
      </c>
      <c r="BL290" s="17" t="s">
        <v>139</v>
      </c>
      <c r="BM290" s="146" t="s">
        <v>425</v>
      </c>
    </row>
    <row r="291" spans="2:65" s="12" customFormat="1">
      <c r="B291" s="152"/>
      <c r="D291" s="148" t="s">
        <v>143</v>
      </c>
      <c r="E291" s="153" t="s">
        <v>1</v>
      </c>
      <c r="F291" s="154" t="s">
        <v>144</v>
      </c>
      <c r="H291" s="155">
        <v>4</v>
      </c>
      <c r="I291" s="156"/>
      <c r="L291" s="152"/>
      <c r="M291" s="157"/>
      <c r="T291" s="158"/>
      <c r="AT291" s="153" t="s">
        <v>143</v>
      </c>
      <c r="AU291" s="153" t="s">
        <v>21</v>
      </c>
      <c r="AV291" s="12" t="s">
        <v>21</v>
      </c>
      <c r="AW291" s="12" t="s">
        <v>38</v>
      </c>
      <c r="AX291" s="12" t="s">
        <v>82</v>
      </c>
      <c r="AY291" s="153" t="s">
        <v>133</v>
      </c>
    </row>
    <row r="292" spans="2:65" s="13" customFormat="1">
      <c r="B292" s="159"/>
      <c r="D292" s="148" t="s">
        <v>143</v>
      </c>
      <c r="E292" s="160" t="s">
        <v>1</v>
      </c>
      <c r="F292" s="161" t="s">
        <v>165</v>
      </c>
      <c r="H292" s="162">
        <v>4</v>
      </c>
      <c r="I292" s="163"/>
      <c r="L292" s="159"/>
      <c r="M292" s="164"/>
      <c r="T292" s="165"/>
      <c r="AT292" s="160" t="s">
        <v>143</v>
      </c>
      <c r="AU292" s="160" t="s">
        <v>21</v>
      </c>
      <c r="AV292" s="13" t="s">
        <v>150</v>
      </c>
      <c r="AW292" s="13" t="s">
        <v>38</v>
      </c>
      <c r="AX292" s="13" t="s">
        <v>82</v>
      </c>
      <c r="AY292" s="160" t="s">
        <v>133</v>
      </c>
    </row>
    <row r="293" spans="2:65" s="12" customFormat="1">
      <c r="B293" s="152"/>
      <c r="D293" s="148" t="s">
        <v>143</v>
      </c>
      <c r="E293" s="153" t="s">
        <v>1</v>
      </c>
      <c r="F293" s="154" t="s">
        <v>426</v>
      </c>
      <c r="H293" s="155">
        <v>5</v>
      </c>
      <c r="I293" s="156"/>
      <c r="L293" s="152"/>
      <c r="M293" s="157"/>
      <c r="T293" s="158"/>
      <c r="AT293" s="153" t="s">
        <v>143</v>
      </c>
      <c r="AU293" s="153" t="s">
        <v>21</v>
      </c>
      <c r="AV293" s="12" t="s">
        <v>21</v>
      </c>
      <c r="AW293" s="12" t="s">
        <v>38</v>
      </c>
      <c r="AX293" s="12" t="s">
        <v>90</v>
      </c>
      <c r="AY293" s="153" t="s">
        <v>133</v>
      </c>
    </row>
    <row r="294" spans="2:65" s="1" customFormat="1" ht="33" customHeight="1">
      <c r="B294" s="133"/>
      <c r="C294" s="134" t="s">
        <v>427</v>
      </c>
      <c r="D294" s="134" t="s">
        <v>135</v>
      </c>
      <c r="E294" s="135" t="s">
        <v>428</v>
      </c>
      <c r="F294" s="136" t="s">
        <v>429</v>
      </c>
      <c r="G294" s="137" t="s">
        <v>147</v>
      </c>
      <c r="H294" s="138">
        <v>8</v>
      </c>
      <c r="I294" s="139"/>
      <c r="J294" s="140">
        <f>ROUND(I294*H294,2)</f>
        <v>0</v>
      </c>
      <c r="K294" s="141"/>
      <c r="L294" s="32"/>
      <c r="M294" s="142" t="s">
        <v>1</v>
      </c>
      <c r="N294" s="143" t="s">
        <v>47</v>
      </c>
      <c r="P294" s="144">
        <f>O294*H294</f>
        <v>0</v>
      </c>
      <c r="Q294" s="144">
        <v>0.1295</v>
      </c>
      <c r="R294" s="144">
        <f>Q294*H294</f>
        <v>1.036</v>
      </c>
      <c r="S294" s="144">
        <v>0</v>
      </c>
      <c r="T294" s="145">
        <f>S294*H294</f>
        <v>0</v>
      </c>
      <c r="AR294" s="146" t="s">
        <v>139</v>
      </c>
      <c r="AT294" s="146" t="s">
        <v>135</v>
      </c>
      <c r="AU294" s="146" t="s">
        <v>21</v>
      </c>
      <c r="AY294" s="17" t="s">
        <v>133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7" t="s">
        <v>90</v>
      </c>
      <c r="BK294" s="147">
        <f>ROUND(I294*H294,2)</f>
        <v>0</v>
      </c>
      <c r="BL294" s="17" t="s">
        <v>139</v>
      </c>
      <c r="BM294" s="146" t="s">
        <v>430</v>
      </c>
    </row>
    <row r="295" spans="2:65" s="1" customFormat="1" ht="27">
      <c r="B295" s="32"/>
      <c r="D295" s="148" t="s">
        <v>141</v>
      </c>
      <c r="F295" s="149" t="s">
        <v>431</v>
      </c>
      <c r="I295" s="150"/>
      <c r="L295" s="32"/>
      <c r="M295" s="151"/>
      <c r="T295" s="56"/>
      <c r="AT295" s="17" t="s">
        <v>141</v>
      </c>
      <c r="AU295" s="17" t="s">
        <v>21</v>
      </c>
    </row>
    <row r="296" spans="2:65" s="12" customFormat="1">
      <c r="B296" s="152"/>
      <c r="D296" s="148" t="s">
        <v>143</v>
      </c>
      <c r="E296" s="153" t="s">
        <v>1</v>
      </c>
      <c r="F296" s="154" t="s">
        <v>149</v>
      </c>
      <c r="H296" s="155">
        <v>8</v>
      </c>
      <c r="I296" s="156"/>
      <c r="L296" s="152"/>
      <c r="M296" s="157"/>
      <c r="T296" s="158"/>
      <c r="AT296" s="153" t="s">
        <v>143</v>
      </c>
      <c r="AU296" s="153" t="s">
        <v>21</v>
      </c>
      <c r="AV296" s="12" t="s">
        <v>21</v>
      </c>
      <c r="AW296" s="12" t="s">
        <v>38</v>
      </c>
      <c r="AX296" s="12" t="s">
        <v>90</v>
      </c>
      <c r="AY296" s="153" t="s">
        <v>133</v>
      </c>
    </row>
    <row r="297" spans="2:65" s="1" customFormat="1" ht="16.5" customHeight="1">
      <c r="B297" s="133"/>
      <c r="C297" s="179" t="s">
        <v>432</v>
      </c>
      <c r="D297" s="179" t="s">
        <v>267</v>
      </c>
      <c r="E297" s="180" t="s">
        <v>433</v>
      </c>
      <c r="F297" s="181" t="s">
        <v>434</v>
      </c>
      <c r="G297" s="182" t="s">
        <v>147</v>
      </c>
      <c r="H297" s="183">
        <v>8</v>
      </c>
      <c r="I297" s="184"/>
      <c r="J297" s="185">
        <f>ROUND(I297*H297,2)</f>
        <v>0</v>
      </c>
      <c r="K297" s="186"/>
      <c r="L297" s="187"/>
      <c r="M297" s="188" t="s">
        <v>1</v>
      </c>
      <c r="N297" s="189" t="s">
        <v>47</v>
      </c>
      <c r="P297" s="144">
        <f>O297*H297</f>
        <v>0</v>
      </c>
      <c r="Q297" s="144">
        <v>5.6120000000000003E-2</v>
      </c>
      <c r="R297" s="144">
        <f>Q297*H297</f>
        <v>0.44896000000000003</v>
      </c>
      <c r="S297" s="144">
        <v>0</v>
      </c>
      <c r="T297" s="145">
        <f>S297*H297</f>
        <v>0</v>
      </c>
      <c r="AR297" s="146" t="s">
        <v>179</v>
      </c>
      <c r="AT297" s="146" t="s">
        <v>267</v>
      </c>
      <c r="AU297" s="146" t="s">
        <v>21</v>
      </c>
      <c r="AY297" s="17" t="s">
        <v>133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7" t="s">
        <v>90</v>
      </c>
      <c r="BK297" s="147">
        <f>ROUND(I297*H297,2)</f>
        <v>0</v>
      </c>
      <c r="BL297" s="17" t="s">
        <v>139</v>
      </c>
      <c r="BM297" s="146" t="s">
        <v>435</v>
      </c>
    </row>
    <row r="298" spans="2:65" s="11" customFormat="1" ht="22.75" customHeight="1">
      <c r="B298" s="121"/>
      <c r="D298" s="122" t="s">
        <v>81</v>
      </c>
      <c r="E298" s="131" t="s">
        <v>167</v>
      </c>
      <c r="F298" s="131" t="s">
        <v>436</v>
      </c>
      <c r="I298" s="124"/>
      <c r="J298" s="132">
        <f>BK298</f>
        <v>0</v>
      </c>
      <c r="L298" s="121"/>
      <c r="M298" s="126"/>
      <c r="P298" s="127">
        <f>SUM(P299:P311)</f>
        <v>0</v>
      </c>
      <c r="R298" s="127">
        <f>SUM(R299:R311)</f>
        <v>0.30201600000000001</v>
      </c>
      <c r="T298" s="128">
        <f>SUM(T299:T311)</f>
        <v>0</v>
      </c>
      <c r="AR298" s="122" t="s">
        <v>90</v>
      </c>
      <c r="AT298" s="129" t="s">
        <v>81</v>
      </c>
      <c r="AU298" s="129" t="s">
        <v>90</v>
      </c>
      <c r="AY298" s="122" t="s">
        <v>133</v>
      </c>
      <c r="BK298" s="130">
        <f>SUM(BK299:BK311)</f>
        <v>0</v>
      </c>
    </row>
    <row r="299" spans="2:65" s="1" customFormat="1" ht="24.15" customHeight="1">
      <c r="B299" s="133"/>
      <c r="C299" s="134" t="s">
        <v>437</v>
      </c>
      <c r="D299" s="134" t="s">
        <v>135</v>
      </c>
      <c r="E299" s="135" t="s">
        <v>438</v>
      </c>
      <c r="F299" s="136" t="s">
        <v>439</v>
      </c>
      <c r="G299" s="137" t="s">
        <v>138</v>
      </c>
      <c r="H299" s="138">
        <v>4.5759999999999996</v>
      </c>
      <c r="I299" s="139"/>
      <c r="J299" s="140">
        <f>ROUND(I299*H299,2)</f>
        <v>0</v>
      </c>
      <c r="K299" s="141"/>
      <c r="L299" s="32"/>
      <c r="M299" s="142" t="s">
        <v>1</v>
      </c>
      <c r="N299" s="143" t="s">
        <v>47</v>
      </c>
      <c r="P299" s="144">
        <f>O299*H299</f>
        <v>0</v>
      </c>
      <c r="Q299" s="144">
        <v>4.2000000000000003E-2</v>
      </c>
      <c r="R299" s="144">
        <f>Q299*H299</f>
        <v>0.192192</v>
      </c>
      <c r="S299" s="144">
        <v>0</v>
      </c>
      <c r="T299" s="145">
        <f>S299*H299</f>
        <v>0</v>
      </c>
      <c r="AR299" s="146" t="s">
        <v>139</v>
      </c>
      <c r="AT299" s="146" t="s">
        <v>135</v>
      </c>
      <c r="AU299" s="146" t="s">
        <v>21</v>
      </c>
      <c r="AY299" s="17" t="s">
        <v>133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7" t="s">
        <v>90</v>
      </c>
      <c r="BK299" s="147">
        <f>ROUND(I299*H299,2)</f>
        <v>0</v>
      </c>
      <c r="BL299" s="17" t="s">
        <v>139</v>
      </c>
      <c r="BM299" s="146" t="s">
        <v>440</v>
      </c>
    </row>
    <row r="300" spans="2:65" s="1" customFormat="1" ht="36">
      <c r="B300" s="32"/>
      <c r="D300" s="148" t="s">
        <v>141</v>
      </c>
      <c r="F300" s="149" t="s">
        <v>441</v>
      </c>
      <c r="I300" s="150"/>
      <c r="L300" s="32"/>
      <c r="M300" s="151"/>
      <c r="T300" s="56"/>
      <c r="AT300" s="17" t="s">
        <v>141</v>
      </c>
      <c r="AU300" s="17" t="s">
        <v>21</v>
      </c>
    </row>
    <row r="301" spans="2:65" s="12" customFormat="1" ht="30">
      <c r="B301" s="152"/>
      <c r="D301" s="148" t="s">
        <v>143</v>
      </c>
      <c r="E301" s="153" t="s">
        <v>1</v>
      </c>
      <c r="F301" s="154" t="s">
        <v>442</v>
      </c>
      <c r="H301" s="155">
        <v>3.3250000000000002</v>
      </c>
      <c r="I301" s="156"/>
      <c r="L301" s="152"/>
      <c r="M301" s="157"/>
      <c r="T301" s="158"/>
      <c r="AT301" s="153" t="s">
        <v>143</v>
      </c>
      <c r="AU301" s="153" t="s">
        <v>21</v>
      </c>
      <c r="AV301" s="12" t="s">
        <v>21</v>
      </c>
      <c r="AW301" s="12" t="s">
        <v>38</v>
      </c>
      <c r="AX301" s="12" t="s">
        <v>82</v>
      </c>
      <c r="AY301" s="153" t="s">
        <v>133</v>
      </c>
    </row>
    <row r="302" spans="2:65" s="12" customFormat="1" ht="20">
      <c r="B302" s="152"/>
      <c r="D302" s="148" t="s">
        <v>143</v>
      </c>
      <c r="E302" s="153" t="s">
        <v>1</v>
      </c>
      <c r="F302" s="154" t="s">
        <v>443</v>
      </c>
      <c r="H302" s="155">
        <v>1.2509999999999999</v>
      </c>
      <c r="I302" s="156"/>
      <c r="L302" s="152"/>
      <c r="M302" s="157"/>
      <c r="T302" s="158"/>
      <c r="AT302" s="153" t="s">
        <v>143</v>
      </c>
      <c r="AU302" s="153" t="s">
        <v>21</v>
      </c>
      <c r="AV302" s="12" t="s">
        <v>21</v>
      </c>
      <c r="AW302" s="12" t="s">
        <v>38</v>
      </c>
      <c r="AX302" s="12" t="s">
        <v>82</v>
      </c>
      <c r="AY302" s="153" t="s">
        <v>133</v>
      </c>
    </row>
    <row r="303" spans="2:65" s="13" customFormat="1">
      <c r="B303" s="159"/>
      <c r="D303" s="148" t="s">
        <v>143</v>
      </c>
      <c r="E303" s="160" t="s">
        <v>1</v>
      </c>
      <c r="F303" s="161" t="s">
        <v>165</v>
      </c>
      <c r="H303" s="162">
        <v>4.5760000000000005</v>
      </c>
      <c r="I303" s="163"/>
      <c r="L303" s="159"/>
      <c r="M303" s="164"/>
      <c r="T303" s="165"/>
      <c r="AT303" s="160" t="s">
        <v>143</v>
      </c>
      <c r="AU303" s="160" t="s">
        <v>21</v>
      </c>
      <c r="AV303" s="13" t="s">
        <v>150</v>
      </c>
      <c r="AW303" s="13" t="s">
        <v>38</v>
      </c>
      <c r="AX303" s="13" t="s">
        <v>82</v>
      </c>
      <c r="AY303" s="160" t="s">
        <v>133</v>
      </c>
    </row>
    <row r="304" spans="2:65" s="12" customFormat="1" ht="20">
      <c r="B304" s="152"/>
      <c r="D304" s="148" t="s">
        <v>143</v>
      </c>
      <c r="E304" s="153" t="s">
        <v>1</v>
      </c>
      <c r="F304" s="154" t="s">
        <v>351</v>
      </c>
      <c r="H304" s="155">
        <v>0.16900000000000001</v>
      </c>
      <c r="I304" s="156"/>
      <c r="L304" s="152"/>
      <c r="M304" s="157"/>
      <c r="T304" s="158"/>
      <c r="AT304" s="153" t="s">
        <v>143</v>
      </c>
      <c r="AU304" s="153" t="s">
        <v>21</v>
      </c>
      <c r="AV304" s="12" t="s">
        <v>21</v>
      </c>
      <c r="AW304" s="12" t="s">
        <v>38</v>
      </c>
      <c r="AX304" s="12" t="s">
        <v>82</v>
      </c>
      <c r="AY304" s="153" t="s">
        <v>133</v>
      </c>
    </row>
    <row r="305" spans="2:65" s="13" customFormat="1">
      <c r="B305" s="159"/>
      <c r="D305" s="148" t="s">
        <v>143</v>
      </c>
      <c r="E305" s="160" t="s">
        <v>1</v>
      </c>
      <c r="F305" s="161" t="s">
        <v>165</v>
      </c>
      <c r="H305" s="162">
        <v>0.16900000000000001</v>
      </c>
      <c r="I305" s="163"/>
      <c r="L305" s="159"/>
      <c r="M305" s="164"/>
      <c r="T305" s="165"/>
      <c r="AT305" s="160" t="s">
        <v>143</v>
      </c>
      <c r="AU305" s="160" t="s">
        <v>21</v>
      </c>
      <c r="AV305" s="13" t="s">
        <v>150</v>
      </c>
      <c r="AW305" s="13" t="s">
        <v>38</v>
      </c>
      <c r="AX305" s="13" t="s">
        <v>82</v>
      </c>
      <c r="AY305" s="160" t="s">
        <v>133</v>
      </c>
    </row>
    <row r="306" spans="2:65" s="14" customFormat="1">
      <c r="B306" s="166"/>
      <c r="D306" s="148" t="s">
        <v>143</v>
      </c>
      <c r="E306" s="167" t="s">
        <v>1</v>
      </c>
      <c r="F306" s="168" t="s">
        <v>237</v>
      </c>
      <c r="H306" s="169">
        <v>4.7450000000000001</v>
      </c>
      <c r="I306" s="170"/>
      <c r="L306" s="166"/>
      <c r="M306" s="171"/>
      <c r="T306" s="172"/>
      <c r="AT306" s="167" t="s">
        <v>143</v>
      </c>
      <c r="AU306" s="167" t="s">
        <v>21</v>
      </c>
      <c r="AV306" s="14" t="s">
        <v>139</v>
      </c>
      <c r="AW306" s="14" t="s">
        <v>38</v>
      </c>
      <c r="AX306" s="14" t="s">
        <v>90</v>
      </c>
      <c r="AY306" s="167" t="s">
        <v>133</v>
      </c>
    </row>
    <row r="307" spans="2:65" s="1" customFormat="1" ht="24.15" customHeight="1">
      <c r="B307" s="133"/>
      <c r="C307" s="134" t="s">
        <v>444</v>
      </c>
      <c r="D307" s="134" t="s">
        <v>135</v>
      </c>
      <c r="E307" s="135" t="s">
        <v>445</v>
      </c>
      <c r="F307" s="136" t="s">
        <v>446</v>
      </c>
      <c r="G307" s="137" t="s">
        <v>138</v>
      </c>
      <c r="H307" s="138">
        <v>4.5759999999999996</v>
      </c>
      <c r="I307" s="139"/>
      <c r="J307" s="140">
        <f>ROUND(I307*H307,2)</f>
        <v>0</v>
      </c>
      <c r="K307" s="141"/>
      <c r="L307" s="32"/>
      <c r="M307" s="142" t="s">
        <v>1</v>
      </c>
      <c r="N307" s="143" t="s">
        <v>47</v>
      </c>
      <c r="P307" s="144">
        <f>O307*H307</f>
        <v>0</v>
      </c>
      <c r="Q307" s="144">
        <v>2.4E-2</v>
      </c>
      <c r="R307" s="144">
        <f>Q307*H307</f>
        <v>0.10982399999999999</v>
      </c>
      <c r="S307" s="144">
        <v>0</v>
      </c>
      <c r="T307" s="145">
        <f>S307*H307</f>
        <v>0</v>
      </c>
      <c r="AR307" s="146" t="s">
        <v>217</v>
      </c>
      <c r="AT307" s="146" t="s">
        <v>135</v>
      </c>
      <c r="AU307" s="146" t="s">
        <v>21</v>
      </c>
      <c r="AY307" s="17" t="s">
        <v>133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7" t="s">
        <v>90</v>
      </c>
      <c r="BK307" s="147">
        <f>ROUND(I307*H307,2)</f>
        <v>0</v>
      </c>
      <c r="BL307" s="17" t="s">
        <v>217</v>
      </c>
      <c r="BM307" s="146" t="s">
        <v>447</v>
      </c>
    </row>
    <row r="308" spans="2:65" s="1" customFormat="1" ht="27">
      <c r="B308" s="32"/>
      <c r="D308" s="148" t="s">
        <v>141</v>
      </c>
      <c r="F308" s="149" t="s">
        <v>448</v>
      </c>
      <c r="I308" s="150"/>
      <c r="L308" s="32"/>
      <c r="M308" s="151"/>
      <c r="T308" s="56"/>
      <c r="AT308" s="17" t="s">
        <v>141</v>
      </c>
      <c r="AU308" s="17" t="s">
        <v>21</v>
      </c>
    </row>
    <row r="309" spans="2:65" s="12" customFormat="1" ht="30">
      <c r="B309" s="152"/>
      <c r="D309" s="148" t="s">
        <v>143</v>
      </c>
      <c r="E309" s="153" t="s">
        <v>1</v>
      </c>
      <c r="F309" s="154" t="s">
        <v>442</v>
      </c>
      <c r="H309" s="155">
        <v>3.3250000000000002</v>
      </c>
      <c r="I309" s="156"/>
      <c r="L309" s="152"/>
      <c r="M309" s="157"/>
      <c r="T309" s="158"/>
      <c r="AT309" s="153" t="s">
        <v>143</v>
      </c>
      <c r="AU309" s="153" t="s">
        <v>21</v>
      </c>
      <c r="AV309" s="12" t="s">
        <v>21</v>
      </c>
      <c r="AW309" s="12" t="s">
        <v>38</v>
      </c>
      <c r="AX309" s="12" t="s">
        <v>82</v>
      </c>
      <c r="AY309" s="153" t="s">
        <v>133</v>
      </c>
    </row>
    <row r="310" spans="2:65" s="12" customFormat="1" ht="20">
      <c r="B310" s="152"/>
      <c r="D310" s="148" t="s">
        <v>143</v>
      </c>
      <c r="E310" s="153" t="s">
        <v>1</v>
      </c>
      <c r="F310" s="154" t="s">
        <v>443</v>
      </c>
      <c r="H310" s="155">
        <v>1.2509999999999999</v>
      </c>
      <c r="I310" s="156"/>
      <c r="L310" s="152"/>
      <c r="M310" s="157"/>
      <c r="T310" s="158"/>
      <c r="AT310" s="153" t="s">
        <v>143</v>
      </c>
      <c r="AU310" s="153" t="s">
        <v>21</v>
      </c>
      <c r="AV310" s="12" t="s">
        <v>21</v>
      </c>
      <c r="AW310" s="12" t="s">
        <v>38</v>
      </c>
      <c r="AX310" s="12" t="s">
        <v>82</v>
      </c>
      <c r="AY310" s="153" t="s">
        <v>133</v>
      </c>
    </row>
    <row r="311" spans="2:65" s="14" customFormat="1">
      <c r="B311" s="166"/>
      <c r="D311" s="148" t="s">
        <v>143</v>
      </c>
      <c r="E311" s="167" t="s">
        <v>1</v>
      </c>
      <c r="F311" s="168" t="s">
        <v>237</v>
      </c>
      <c r="H311" s="169">
        <v>4.5759999999999996</v>
      </c>
      <c r="I311" s="170"/>
      <c r="L311" s="166"/>
      <c r="M311" s="171"/>
      <c r="T311" s="172"/>
      <c r="AT311" s="167" t="s">
        <v>143</v>
      </c>
      <c r="AU311" s="167" t="s">
        <v>21</v>
      </c>
      <c r="AV311" s="14" t="s">
        <v>139</v>
      </c>
      <c r="AW311" s="14" t="s">
        <v>38</v>
      </c>
      <c r="AX311" s="14" t="s">
        <v>90</v>
      </c>
      <c r="AY311" s="167" t="s">
        <v>133</v>
      </c>
    </row>
    <row r="312" spans="2:65" s="11" customFormat="1" ht="22.75" customHeight="1">
      <c r="B312" s="121"/>
      <c r="D312" s="122" t="s">
        <v>81</v>
      </c>
      <c r="E312" s="131" t="s">
        <v>179</v>
      </c>
      <c r="F312" s="131" t="s">
        <v>449</v>
      </c>
      <c r="I312" s="124"/>
      <c r="J312" s="132">
        <f>BK312</f>
        <v>0</v>
      </c>
      <c r="L312" s="121"/>
      <c r="M312" s="126"/>
      <c r="P312" s="127">
        <f>SUM(P313:P320)</f>
        <v>0</v>
      </c>
      <c r="R312" s="127">
        <f>SUM(R313:R320)</f>
        <v>7.0496000000000014E-3</v>
      </c>
      <c r="T312" s="128">
        <f>SUM(T313:T320)</f>
        <v>0</v>
      </c>
      <c r="AR312" s="122" t="s">
        <v>90</v>
      </c>
      <c r="AT312" s="129" t="s">
        <v>81</v>
      </c>
      <c r="AU312" s="129" t="s">
        <v>90</v>
      </c>
      <c r="AY312" s="122" t="s">
        <v>133</v>
      </c>
      <c r="BK312" s="130">
        <f>SUM(BK313:BK320)</f>
        <v>0</v>
      </c>
    </row>
    <row r="313" spans="2:65" s="1" customFormat="1" ht="24.15" customHeight="1">
      <c r="B313" s="133"/>
      <c r="C313" s="134" t="s">
        <v>450</v>
      </c>
      <c r="D313" s="134" t="s">
        <v>135</v>
      </c>
      <c r="E313" s="135" t="s">
        <v>451</v>
      </c>
      <c r="F313" s="136" t="s">
        <v>452</v>
      </c>
      <c r="G313" s="137" t="s">
        <v>308</v>
      </c>
      <c r="H313" s="138">
        <v>1</v>
      </c>
      <c r="I313" s="139"/>
      <c r="J313" s="140">
        <f>ROUND(I313*H313,2)</f>
        <v>0</v>
      </c>
      <c r="K313" s="141"/>
      <c r="L313" s="32"/>
      <c r="M313" s="142" t="s">
        <v>1</v>
      </c>
      <c r="N313" s="143" t="s">
        <v>47</v>
      </c>
      <c r="P313" s="144">
        <f>O313*H313</f>
        <v>0</v>
      </c>
      <c r="Q313" s="144">
        <v>0</v>
      </c>
      <c r="R313" s="144">
        <f>Q313*H313</f>
        <v>0</v>
      </c>
      <c r="S313" s="144">
        <v>0</v>
      </c>
      <c r="T313" s="145">
        <f>S313*H313</f>
        <v>0</v>
      </c>
      <c r="AR313" s="146" t="s">
        <v>139</v>
      </c>
      <c r="AT313" s="146" t="s">
        <v>135</v>
      </c>
      <c r="AU313" s="146" t="s">
        <v>21</v>
      </c>
      <c r="AY313" s="17" t="s">
        <v>133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7" t="s">
        <v>90</v>
      </c>
      <c r="BK313" s="147">
        <f>ROUND(I313*H313,2)</f>
        <v>0</v>
      </c>
      <c r="BL313" s="17" t="s">
        <v>139</v>
      </c>
      <c r="BM313" s="146" t="s">
        <v>453</v>
      </c>
    </row>
    <row r="314" spans="2:65" s="1" customFormat="1" ht="54">
      <c r="B314" s="32"/>
      <c r="D314" s="148" t="s">
        <v>141</v>
      </c>
      <c r="F314" s="149" t="s">
        <v>454</v>
      </c>
      <c r="I314" s="150"/>
      <c r="L314" s="32"/>
      <c r="M314" s="151"/>
      <c r="T314" s="56"/>
      <c r="AT314" s="17" t="s">
        <v>141</v>
      </c>
      <c r="AU314" s="17" t="s">
        <v>21</v>
      </c>
    </row>
    <row r="315" spans="2:65" s="12" customFormat="1" ht="20">
      <c r="B315" s="152"/>
      <c r="D315" s="148" t="s">
        <v>143</v>
      </c>
      <c r="E315" s="153" t="s">
        <v>1</v>
      </c>
      <c r="F315" s="154" t="s">
        <v>455</v>
      </c>
      <c r="H315" s="155">
        <v>0.14699999999999999</v>
      </c>
      <c r="I315" s="156"/>
      <c r="L315" s="152"/>
      <c r="M315" s="157"/>
      <c r="T315" s="158"/>
      <c r="AT315" s="153" t="s">
        <v>143</v>
      </c>
      <c r="AU315" s="153" t="s">
        <v>21</v>
      </c>
      <c r="AV315" s="12" t="s">
        <v>21</v>
      </c>
      <c r="AW315" s="12" t="s">
        <v>38</v>
      </c>
      <c r="AX315" s="12" t="s">
        <v>82</v>
      </c>
      <c r="AY315" s="153" t="s">
        <v>133</v>
      </c>
    </row>
    <row r="316" spans="2:65" s="13" customFormat="1">
      <c r="B316" s="159"/>
      <c r="D316" s="148" t="s">
        <v>143</v>
      </c>
      <c r="E316" s="160" t="s">
        <v>1</v>
      </c>
      <c r="F316" s="161" t="s">
        <v>165</v>
      </c>
      <c r="H316" s="162">
        <v>0.14699999999999999</v>
      </c>
      <c r="I316" s="163"/>
      <c r="L316" s="159"/>
      <c r="M316" s="164"/>
      <c r="T316" s="165"/>
      <c r="AT316" s="160" t="s">
        <v>143</v>
      </c>
      <c r="AU316" s="160" t="s">
        <v>21</v>
      </c>
      <c r="AV316" s="13" t="s">
        <v>150</v>
      </c>
      <c r="AW316" s="13" t="s">
        <v>38</v>
      </c>
      <c r="AX316" s="13" t="s">
        <v>82</v>
      </c>
      <c r="AY316" s="160" t="s">
        <v>133</v>
      </c>
    </row>
    <row r="317" spans="2:65" s="12" customFormat="1">
      <c r="B317" s="152"/>
      <c r="D317" s="148" t="s">
        <v>143</v>
      </c>
      <c r="E317" s="153" t="s">
        <v>1</v>
      </c>
      <c r="F317" s="154" t="s">
        <v>403</v>
      </c>
      <c r="H317" s="155">
        <v>1</v>
      </c>
      <c r="I317" s="156"/>
      <c r="L317" s="152"/>
      <c r="M317" s="157"/>
      <c r="T317" s="158"/>
      <c r="AT317" s="153" t="s">
        <v>143</v>
      </c>
      <c r="AU317" s="153" t="s">
        <v>21</v>
      </c>
      <c r="AV317" s="12" t="s">
        <v>21</v>
      </c>
      <c r="AW317" s="12" t="s">
        <v>38</v>
      </c>
      <c r="AX317" s="12" t="s">
        <v>90</v>
      </c>
      <c r="AY317" s="153" t="s">
        <v>133</v>
      </c>
    </row>
    <row r="318" spans="2:65" s="1" customFormat="1" ht="24.15" customHeight="1">
      <c r="B318" s="133"/>
      <c r="C318" s="134" t="s">
        <v>456</v>
      </c>
      <c r="D318" s="134" t="s">
        <v>135</v>
      </c>
      <c r="E318" s="135" t="s">
        <v>457</v>
      </c>
      <c r="F318" s="136" t="s">
        <v>458</v>
      </c>
      <c r="G318" s="137" t="s">
        <v>147</v>
      </c>
      <c r="H318" s="138">
        <v>22.03</v>
      </c>
      <c r="I318" s="139"/>
      <c r="J318" s="140">
        <f>ROUND(I318*H318,2)</f>
        <v>0</v>
      </c>
      <c r="K318" s="141"/>
      <c r="L318" s="32"/>
      <c r="M318" s="142" t="s">
        <v>1</v>
      </c>
      <c r="N318" s="143" t="s">
        <v>47</v>
      </c>
      <c r="P318" s="144">
        <f>O318*H318</f>
        <v>0</v>
      </c>
      <c r="Q318" s="144">
        <v>0</v>
      </c>
      <c r="R318" s="144">
        <f>Q318*H318</f>
        <v>0</v>
      </c>
      <c r="S318" s="144">
        <v>0</v>
      </c>
      <c r="T318" s="145">
        <f>S318*H318</f>
        <v>0</v>
      </c>
      <c r="AR318" s="146" t="s">
        <v>139</v>
      </c>
      <c r="AT318" s="146" t="s">
        <v>135</v>
      </c>
      <c r="AU318" s="146" t="s">
        <v>21</v>
      </c>
      <c r="AY318" s="17" t="s">
        <v>133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7" t="s">
        <v>90</v>
      </c>
      <c r="BK318" s="147">
        <f>ROUND(I318*H318,2)</f>
        <v>0</v>
      </c>
      <c r="BL318" s="17" t="s">
        <v>139</v>
      </c>
      <c r="BM318" s="146" t="s">
        <v>459</v>
      </c>
    </row>
    <row r="319" spans="2:65" s="12" customFormat="1">
      <c r="B319" s="152"/>
      <c r="D319" s="148" t="s">
        <v>143</v>
      </c>
      <c r="E319" s="153" t="s">
        <v>1</v>
      </c>
      <c r="F319" s="154" t="s">
        <v>460</v>
      </c>
      <c r="H319" s="155">
        <v>22.03</v>
      </c>
      <c r="I319" s="156"/>
      <c r="L319" s="152"/>
      <c r="M319" s="157"/>
      <c r="T319" s="158"/>
      <c r="AT319" s="153" t="s">
        <v>143</v>
      </c>
      <c r="AU319" s="153" t="s">
        <v>21</v>
      </c>
      <c r="AV319" s="12" t="s">
        <v>21</v>
      </c>
      <c r="AW319" s="12" t="s">
        <v>38</v>
      </c>
      <c r="AX319" s="12" t="s">
        <v>90</v>
      </c>
      <c r="AY319" s="153" t="s">
        <v>133</v>
      </c>
    </row>
    <row r="320" spans="2:65" s="1" customFormat="1" ht="16.5" customHeight="1">
      <c r="B320" s="133"/>
      <c r="C320" s="179" t="s">
        <v>461</v>
      </c>
      <c r="D320" s="179" t="s">
        <v>267</v>
      </c>
      <c r="E320" s="180" t="s">
        <v>462</v>
      </c>
      <c r="F320" s="181" t="s">
        <v>463</v>
      </c>
      <c r="G320" s="182" t="s">
        <v>147</v>
      </c>
      <c r="H320" s="183">
        <v>22.03</v>
      </c>
      <c r="I320" s="184"/>
      <c r="J320" s="185">
        <f>ROUND(I320*H320,2)</f>
        <v>0</v>
      </c>
      <c r="K320" s="186"/>
      <c r="L320" s="187"/>
      <c r="M320" s="188" t="s">
        <v>1</v>
      </c>
      <c r="N320" s="189" t="s">
        <v>47</v>
      </c>
      <c r="P320" s="144">
        <f>O320*H320</f>
        <v>0</v>
      </c>
      <c r="Q320" s="144">
        <v>3.2000000000000003E-4</v>
      </c>
      <c r="R320" s="144">
        <f>Q320*H320</f>
        <v>7.0496000000000014E-3</v>
      </c>
      <c r="S320" s="144">
        <v>0</v>
      </c>
      <c r="T320" s="145">
        <f>S320*H320</f>
        <v>0</v>
      </c>
      <c r="AR320" s="146" t="s">
        <v>179</v>
      </c>
      <c r="AT320" s="146" t="s">
        <v>267</v>
      </c>
      <c r="AU320" s="146" t="s">
        <v>21</v>
      </c>
      <c r="AY320" s="17" t="s">
        <v>133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7" t="s">
        <v>90</v>
      </c>
      <c r="BK320" s="147">
        <f>ROUND(I320*H320,2)</f>
        <v>0</v>
      </c>
      <c r="BL320" s="17" t="s">
        <v>139</v>
      </c>
      <c r="BM320" s="146" t="s">
        <v>464</v>
      </c>
    </row>
    <row r="321" spans="2:65" s="11" customFormat="1" ht="22.75" customHeight="1">
      <c r="B321" s="121"/>
      <c r="D321" s="122" t="s">
        <v>81</v>
      </c>
      <c r="E321" s="131" t="s">
        <v>183</v>
      </c>
      <c r="F321" s="131" t="s">
        <v>465</v>
      </c>
      <c r="I321" s="124"/>
      <c r="J321" s="132">
        <f>BK321</f>
        <v>0</v>
      </c>
      <c r="L321" s="121"/>
      <c r="M321" s="126"/>
      <c r="P321" s="127">
        <f>SUM(P322:P377)</f>
        <v>0</v>
      </c>
      <c r="R321" s="127">
        <f>SUM(R322:R377)</f>
        <v>0.11505599999999999</v>
      </c>
      <c r="T321" s="128">
        <f>SUM(T322:T377)</f>
        <v>6.6512149999999997</v>
      </c>
      <c r="AR321" s="122" t="s">
        <v>90</v>
      </c>
      <c r="AT321" s="129" t="s">
        <v>81</v>
      </c>
      <c r="AU321" s="129" t="s">
        <v>90</v>
      </c>
      <c r="AY321" s="122" t="s">
        <v>133</v>
      </c>
      <c r="BK321" s="130">
        <f>SUM(BK322:BK377)</f>
        <v>0</v>
      </c>
    </row>
    <row r="322" spans="2:65" s="1" customFormat="1" ht="24.15" customHeight="1">
      <c r="B322" s="133"/>
      <c r="C322" s="134" t="s">
        <v>466</v>
      </c>
      <c r="D322" s="134" t="s">
        <v>135</v>
      </c>
      <c r="E322" s="135" t="s">
        <v>467</v>
      </c>
      <c r="F322" s="136" t="s">
        <v>468</v>
      </c>
      <c r="G322" s="137" t="s">
        <v>308</v>
      </c>
      <c r="H322" s="138">
        <v>1</v>
      </c>
      <c r="I322" s="139"/>
      <c r="J322" s="140">
        <f>ROUND(I322*H322,2)</f>
        <v>0</v>
      </c>
      <c r="K322" s="141"/>
      <c r="L322" s="32"/>
      <c r="M322" s="142" t="s">
        <v>1</v>
      </c>
      <c r="N322" s="143" t="s">
        <v>47</v>
      </c>
      <c r="P322" s="144">
        <f>O322*H322</f>
        <v>0</v>
      </c>
      <c r="Q322" s="144">
        <v>0</v>
      </c>
      <c r="R322" s="144">
        <f>Q322*H322</f>
        <v>0</v>
      </c>
      <c r="S322" s="144">
        <v>2.3E-2</v>
      </c>
      <c r="T322" s="145">
        <f>S322*H322</f>
        <v>2.3E-2</v>
      </c>
      <c r="AR322" s="146" t="s">
        <v>217</v>
      </c>
      <c r="AT322" s="146" t="s">
        <v>135</v>
      </c>
      <c r="AU322" s="146" t="s">
        <v>21</v>
      </c>
      <c r="AY322" s="17" t="s">
        <v>133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7" t="s">
        <v>90</v>
      </c>
      <c r="BK322" s="147">
        <f>ROUND(I322*H322,2)</f>
        <v>0</v>
      </c>
      <c r="BL322" s="17" t="s">
        <v>217</v>
      </c>
      <c r="BM322" s="146" t="s">
        <v>469</v>
      </c>
    </row>
    <row r="323" spans="2:65" s="12" customFormat="1">
      <c r="B323" s="152"/>
      <c r="D323" s="148" t="s">
        <v>143</v>
      </c>
      <c r="E323" s="153" t="s">
        <v>1</v>
      </c>
      <c r="F323" s="154" t="s">
        <v>470</v>
      </c>
      <c r="H323" s="155">
        <v>1</v>
      </c>
      <c r="I323" s="156"/>
      <c r="L323" s="152"/>
      <c r="M323" s="157"/>
      <c r="T323" s="158"/>
      <c r="AT323" s="153" t="s">
        <v>143</v>
      </c>
      <c r="AU323" s="153" t="s">
        <v>21</v>
      </c>
      <c r="AV323" s="12" t="s">
        <v>21</v>
      </c>
      <c r="AW323" s="12" t="s">
        <v>38</v>
      </c>
      <c r="AX323" s="12" t="s">
        <v>90</v>
      </c>
      <c r="AY323" s="153" t="s">
        <v>133</v>
      </c>
    </row>
    <row r="324" spans="2:65" s="1" customFormat="1" ht="21.75" customHeight="1">
      <c r="B324" s="133"/>
      <c r="C324" s="134" t="s">
        <v>471</v>
      </c>
      <c r="D324" s="134" t="s">
        <v>135</v>
      </c>
      <c r="E324" s="135" t="s">
        <v>472</v>
      </c>
      <c r="F324" s="136" t="s">
        <v>473</v>
      </c>
      <c r="G324" s="137" t="s">
        <v>308</v>
      </c>
      <c r="H324" s="138">
        <v>1</v>
      </c>
      <c r="I324" s="139"/>
      <c r="J324" s="140">
        <f>ROUND(I324*H324,2)</f>
        <v>0</v>
      </c>
      <c r="K324" s="141"/>
      <c r="L324" s="32"/>
      <c r="M324" s="142" t="s">
        <v>1</v>
      </c>
      <c r="N324" s="143" t="s">
        <v>47</v>
      </c>
      <c r="P324" s="144">
        <f>O324*H324</f>
        <v>0</v>
      </c>
      <c r="Q324" s="144">
        <v>0</v>
      </c>
      <c r="R324" s="144">
        <f>Q324*H324</f>
        <v>0</v>
      </c>
      <c r="S324" s="144">
        <v>1.2999999999999999E-2</v>
      </c>
      <c r="T324" s="145">
        <f>S324*H324</f>
        <v>1.2999999999999999E-2</v>
      </c>
      <c r="AR324" s="146" t="s">
        <v>217</v>
      </c>
      <c r="AT324" s="146" t="s">
        <v>135</v>
      </c>
      <c r="AU324" s="146" t="s">
        <v>21</v>
      </c>
      <c r="AY324" s="17" t="s">
        <v>133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7" t="s">
        <v>90</v>
      </c>
      <c r="BK324" s="147">
        <f>ROUND(I324*H324,2)</f>
        <v>0</v>
      </c>
      <c r="BL324" s="17" t="s">
        <v>217</v>
      </c>
      <c r="BM324" s="146" t="s">
        <v>474</v>
      </c>
    </row>
    <row r="325" spans="2:65" s="1" customFormat="1" ht="18">
      <c r="B325" s="32"/>
      <c r="D325" s="148" t="s">
        <v>141</v>
      </c>
      <c r="F325" s="149" t="s">
        <v>475</v>
      </c>
      <c r="I325" s="150"/>
      <c r="L325" s="32"/>
      <c r="M325" s="151"/>
      <c r="T325" s="56"/>
      <c r="AT325" s="17" t="s">
        <v>141</v>
      </c>
      <c r="AU325" s="17" t="s">
        <v>21</v>
      </c>
    </row>
    <row r="326" spans="2:65" s="12" customFormat="1">
      <c r="B326" s="152"/>
      <c r="D326" s="148" t="s">
        <v>143</v>
      </c>
      <c r="E326" s="153" t="s">
        <v>1</v>
      </c>
      <c r="F326" s="154" t="s">
        <v>470</v>
      </c>
      <c r="H326" s="155">
        <v>1</v>
      </c>
      <c r="I326" s="156"/>
      <c r="L326" s="152"/>
      <c r="M326" s="157"/>
      <c r="T326" s="158"/>
      <c r="AT326" s="153" t="s">
        <v>143</v>
      </c>
      <c r="AU326" s="153" t="s">
        <v>21</v>
      </c>
      <c r="AV326" s="12" t="s">
        <v>21</v>
      </c>
      <c r="AW326" s="12" t="s">
        <v>38</v>
      </c>
      <c r="AX326" s="12" t="s">
        <v>90</v>
      </c>
      <c r="AY326" s="153" t="s">
        <v>133</v>
      </c>
    </row>
    <row r="327" spans="2:65" s="1" customFormat="1" ht="24.15" customHeight="1">
      <c r="B327" s="133"/>
      <c r="C327" s="134" t="s">
        <v>476</v>
      </c>
      <c r="D327" s="134" t="s">
        <v>135</v>
      </c>
      <c r="E327" s="135" t="s">
        <v>477</v>
      </c>
      <c r="F327" s="136" t="s">
        <v>478</v>
      </c>
      <c r="G327" s="137" t="s">
        <v>138</v>
      </c>
      <c r="H327" s="138">
        <v>11.574999999999999</v>
      </c>
      <c r="I327" s="139"/>
      <c r="J327" s="140">
        <f>ROUND(I327*H327,2)</f>
        <v>0</v>
      </c>
      <c r="K327" s="141"/>
      <c r="L327" s="32"/>
      <c r="M327" s="142" t="s">
        <v>1</v>
      </c>
      <c r="N327" s="143" t="s">
        <v>47</v>
      </c>
      <c r="P327" s="144">
        <f>O327*H327</f>
        <v>0</v>
      </c>
      <c r="Q327" s="144">
        <v>0</v>
      </c>
      <c r="R327" s="144">
        <f>Q327*H327</f>
        <v>0</v>
      </c>
      <c r="S327" s="144">
        <v>0.15</v>
      </c>
      <c r="T327" s="145">
        <f>S327*H327</f>
        <v>1.7362499999999998</v>
      </c>
      <c r="AR327" s="146" t="s">
        <v>139</v>
      </c>
      <c r="AT327" s="146" t="s">
        <v>135</v>
      </c>
      <c r="AU327" s="146" t="s">
        <v>21</v>
      </c>
      <c r="AY327" s="17" t="s">
        <v>133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7" t="s">
        <v>90</v>
      </c>
      <c r="BK327" s="147">
        <f>ROUND(I327*H327,2)</f>
        <v>0</v>
      </c>
      <c r="BL327" s="17" t="s">
        <v>139</v>
      </c>
      <c r="BM327" s="146" t="s">
        <v>479</v>
      </c>
    </row>
    <row r="328" spans="2:65" s="12" customFormat="1" ht="20">
      <c r="B328" s="152"/>
      <c r="D328" s="148" t="s">
        <v>143</v>
      </c>
      <c r="E328" s="153" t="s">
        <v>1</v>
      </c>
      <c r="F328" s="154" t="s">
        <v>480</v>
      </c>
      <c r="H328" s="155">
        <v>11.574999999999999</v>
      </c>
      <c r="I328" s="156"/>
      <c r="L328" s="152"/>
      <c r="M328" s="157"/>
      <c r="T328" s="158"/>
      <c r="AT328" s="153" t="s">
        <v>143</v>
      </c>
      <c r="AU328" s="153" t="s">
        <v>21</v>
      </c>
      <c r="AV328" s="12" t="s">
        <v>21</v>
      </c>
      <c r="AW328" s="12" t="s">
        <v>38</v>
      </c>
      <c r="AX328" s="12" t="s">
        <v>90</v>
      </c>
      <c r="AY328" s="153" t="s">
        <v>133</v>
      </c>
    </row>
    <row r="329" spans="2:65" s="1" customFormat="1" ht="37.75" customHeight="1">
      <c r="B329" s="133"/>
      <c r="C329" s="134" t="s">
        <v>481</v>
      </c>
      <c r="D329" s="134" t="s">
        <v>135</v>
      </c>
      <c r="E329" s="135" t="s">
        <v>482</v>
      </c>
      <c r="F329" s="136" t="s">
        <v>483</v>
      </c>
      <c r="G329" s="137" t="s">
        <v>147</v>
      </c>
      <c r="H329" s="138">
        <v>5.43</v>
      </c>
      <c r="I329" s="139"/>
      <c r="J329" s="140">
        <f>ROUND(I329*H329,2)</f>
        <v>0</v>
      </c>
      <c r="K329" s="141"/>
      <c r="L329" s="32"/>
      <c r="M329" s="142" t="s">
        <v>1</v>
      </c>
      <c r="N329" s="143" t="s">
        <v>47</v>
      </c>
      <c r="P329" s="144">
        <f>O329*H329</f>
        <v>0</v>
      </c>
      <c r="Q329" s="144">
        <v>8.0000000000000007E-5</v>
      </c>
      <c r="R329" s="144">
        <f>Q329*H329</f>
        <v>4.3439999999999999E-4</v>
      </c>
      <c r="S329" s="144">
        <v>0</v>
      </c>
      <c r="T329" s="145">
        <f>S329*H329</f>
        <v>0</v>
      </c>
      <c r="AR329" s="146" t="s">
        <v>139</v>
      </c>
      <c r="AT329" s="146" t="s">
        <v>135</v>
      </c>
      <c r="AU329" s="146" t="s">
        <v>21</v>
      </c>
      <c r="AY329" s="17" t="s">
        <v>133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7" t="s">
        <v>90</v>
      </c>
      <c r="BK329" s="147">
        <f>ROUND(I329*H329,2)</f>
        <v>0</v>
      </c>
      <c r="BL329" s="17" t="s">
        <v>139</v>
      </c>
      <c r="BM329" s="146" t="s">
        <v>484</v>
      </c>
    </row>
    <row r="330" spans="2:65" s="1" customFormat="1" ht="72">
      <c r="B330" s="32"/>
      <c r="D330" s="148" t="s">
        <v>141</v>
      </c>
      <c r="F330" s="149" t="s">
        <v>485</v>
      </c>
      <c r="I330" s="150"/>
      <c r="L330" s="32"/>
      <c r="M330" s="151"/>
      <c r="T330" s="56"/>
      <c r="AT330" s="17" t="s">
        <v>141</v>
      </c>
      <c r="AU330" s="17" t="s">
        <v>21</v>
      </c>
    </row>
    <row r="331" spans="2:65" s="12" customFormat="1" ht="20">
      <c r="B331" s="152"/>
      <c r="D331" s="148" t="s">
        <v>143</v>
      </c>
      <c r="E331" s="153" t="s">
        <v>1</v>
      </c>
      <c r="F331" s="154" t="s">
        <v>486</v>
      </c>
      <c r="H331" s="155">
        <v>1.51</v>
      </c>
      <c r="I331" s="156"/>
      <c r="L331" s="152"/>
      <c r="M331" s="157"/>
      <c r="T331" s="158"/>
      <c r="AT331" s="153" t="s">
        <v>143</v>
      </c>
      <c r="AU331" s="153" t="s">
        <v>21</v>
      </c>
      <c r="AV331" s="12" t="s">
        <v>21</v>
      </c>
      <c r="AW331" s="12" t="s">
        <v>38</v>
      </c>
      <c r="AX331" s="12" t="s">
        <v>82</v>
      </c>
      <c r="AY331" s="153" t="s">
        <v>133</v>
      </c>
    </row>
    <row r="332" spans="2:65" s="12" customFormat="1" ht="20">
      <c r="B332" s="152"/>
      <c r="D332" s="148" t="s">
        <v>143</v>
      </c>
      <c r="E332" s="153" t="s">
        <v>1</v>
      </c>
      <c r="F332" s="154" t="s">
        <v>487</v>
      </c>
      <c r="H332" s="155">
        <v>1.52</v>
      </c>
      <c r="I332" s="156"/>
      <c r="L332" s="152"/>
      <c r="M332" s="157"/>
      <c r="T332" s="158"/>
      <c r="AT332" s="153" t="s">
        <v>143</v>
      </c>
      <c r="AU332" s="153" t="s">
        <v>21</v>
      </c>
      <c r="AV332" s="12" t="s">
        <v>21</v>
      </c>
      <c r="AW332" s="12" t="s">
        <v>38</v>
      </c>
      <c r="AX332" s="12" t="s">
        <v>82</v>
      </c>
      <c r="AY332" s="153" t="s">
        <v>133</v>
      </c>
    </row>
    <row r="333" spans="2:65" s="12" customFormat="1" ht="20">
      <c r="B333" s="152"/>
      <c r="D333" s="148" t="s">
        <v>143</v>
      </c>
      <c r="E333" s="153" t="s">
        <v>1</v>
      </c>
      <c r="F333" s="154" t="s">
        <v>488</v>
      </c>
      <c r="H333" s="155">
        <v>2.4</v>
      </c>
      <c r="I333" s="156"/>
      <c r="L333" s="152"/>
      <c r="M333" s="157"/>
      <c r="T333" s="158"/>
      <c r="AT333" s="153" t="s">
        <v>143</v>
      </c>
      <c r="AU333" s="153" t="s">
        <v>21</v>
      </c>
      <c r="AV333" s="12" t="s">
        <v>21</v>
      </c>
      <c r="AW333" s="12" t="s">
        <v>38</v>
      </c>
      <c r="AX333" s="12" t="s">
        <v>82</v>
      </c>
      <c r="AY333" s="153" t="s">
        <v>133</v>
      </c>
    </row>
    <row r="334" spans="2:65" s="14" customFormat="1">
      <c r="B334" s="166"/>
      <c r="D334" s="148" t="s">
        <v>143</v>
      </c>
      <c r="E334" s="167" t="s">
        <v>1</v>
      </c>
      <c r="F334" s="168" t="s">
        <v>237</v>
      </c>
      <c r="H334" s="169">
        <v>5.43</v>
      </c>
      <c r="I334" s="170"/>
      <c r="L334" s="166"/>
      <c r="M334" s="171"/>
      <c r="T334" s="172"/>
      <c r="AT334" s="167" t="s">
        <v>143</v>
      </c>
      <c r="AU334" s="167" t="s">
        <v>21</v>
      </c>
      <c r="AV334" s="14" t="s">
        <v>139</v>
      </c>
      <c r="AW334" s="14" t="s">
        <v>38</v>
      </c>
      <c r="AX334" s="14" t="s">
        <v>90</v>
      </c>
      <c r="AY334" s="167" t="s">
        <v>133</v>
      </c>
    </row>
    <row r="335" spans="2:65" s="1" customFormat="1" ht="37.75" customHeight="1">
      <c r="B335" s="133"/>
      <c r="C335" s="134" t="s">
        <v>489</v>
      </c>
      <c r="D335" s="134" t="s">
        <v>135</v>
      </c>
      <c r="E335" s="135" t="s">
        <v>490</v>
      </c>
      <c r="F335" s="136" t="s">
        <v>491</v>
      </c>
      <c r="G335" s="137" t="s">
        <v>147</v>
      </c>
      <c r="H335" s="138">
        <v>5.43</v>
      </c>
      <c r="I335" s="139"/>
      <c r="J335" s="140">
        <f>ROUND(I335*H335,2)</f>
        <v>0</v>
      </c>
      <c r="K335" s="141"/>
      <c r="L335" s="32"/>
      <c r="M335" s="142" t="s">
        <v>1</v>
      </c>
      <c r="N335" s="143" t="s">
        <v>47</v>
      </c>
      <c r="P335" s="144">
        <f>O335*H335</f>
        <v>0</v>
      </c>
      <c r="Q335" s="144">
        <v>2.0000000000000001E-4</v>
      </c>
      <c r="R335" s="144">
        <f>Q335*H335</f>
        <v>1.0859999999999999E-3</v>
      </c>
      <c r="S335" s="144">
        <v>0</v>
      </c>
      <c r="T335" s="145">
        <f>S335*H335</f>
        <v>0</v>
      </c>
      <c r="AR335" s="146" t="s">
        <v>139</v>
      </c>
      <c r="AT335" s="146" t="s">
        <v>135</v>
      </c>
      <c r="AU335" s="146" t="s">
        <v>21</v>
      </c>
      <c r="AY335" s="17" t="s">
        <v>133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7" t="s">
        <v>90</v>
      </c>
      <c r="BK335" s="147">
        <f>ROUND(I335*H335,2)</f>
        <v>0</v>
      </c>
      <c r="BL335" s="17" t="s">
        <v>139</v>
      </c>
      <c r="BM335" s="146" t="s">
        <v>492</v>
      </c>
    </row>
    <row r="336" spans="2:65" s="1" customFormat="1" ht="72">
      <c r="B336" s="32"/>
      <c r="D336" s="148" t="s">
        <v>141</v>
      </c>
      <c r="F336" s="149" t="s">
        <v>493</v>
      </c>
      <c r="I336" s="150"/>
      <c r="L336" s="32"/>
      <c r="M336" s="151"/>
      <c r="T336" s="56"/>
      <c r="AT336" s="17" t="s">
        <v>141</v>
      </c>
      <c r="AU336" s="17" t="s">
        <v>21</v>
      </c>
    </row>
    <row r="337" spans="2:65" s="12" customFormat="1" ht="20">
      <c r="B337" s="152"/>
      <c r="D337" s="148" t="s">
        <v>143</v>
      </c>
      <c r="E337" s="153" t="s">
        <v>1</v>
      </c>
      <c r="F337" s="154" t="s">
        <v>494</v>
      </c>
      <c r="H337" s="155">
        <v>1.51</v>
      </c>
      <c r="I337" s="156"/>
      <c r="L337" s="152"/>
      <c r="M337" s="157"/>
      <c r="T337" s="158"/>
      <c r="AT337" s="153" t="s">
        <v>143</v>
      </c>
      <c r="AU337" s="153" t="s">
        <v>21</v>
      </c>
      <c r="AV337" s="12" t="s">
        <v>21</v>
      </c>
      <c r="AW337" s="12" t="s">
        <v>38</v>
      </c>
      <c r="AX337" s="12" t="s">
        <v>82</v>
      </c>
      <c r="AY337" s="153" t="s">
        <v>133</v>
      </c>
    </row>
    <row r="338" spans="2:65" s="12" customFormat="1" ht="20">
      <c r="B338" s="152"/>
      <c r="D338" s="148" t="s">
        <v>143</v>
      </c>
      <c r="E338" s="153" t="s">
        <v>1</v>
      </c>
      <c r="F338" s="154" t="s">
        <v>495</v>
      </c>
      <c r="H338" s="155">
        <v>1.52</v>
      </c>
      <c r="I338" s="156"/>
      <c r="L338" s="152"/>
      <c r="M338" s="157"/>
      <c r="T338" s="158"/>
      <c r="AT338" s="153" t="s">
        <v>143</v>
      </c>
      <c r="AU338" s="153" t="s">
        <v>21</v>
      </c>
      <c r="AV338" s="12" t="s">
        <v>21</v>
      </c>
      <c r="AW338" s="12" t="s">
        <v>38</v>
      </c>
      <c r="AX338" s="12" t="s">
        <v>82</v>
      </c>
      <c r="AY338" s="153" t="s">
        <v>133</v>
      </c>
    </row>
    <row r="339" spans="2:65" s="12" customFormat="1" ht="20">
      <c r="B339" s="152"/>
      <c r="D339" s="148" t="s">
        <v>143</v>
      </c>
      <c r="E339" s="153" t="s">
        <v>1</v>
      </c>
      <c r="F339" s="154" t="s">
        <v>496</v>
      </c>
      <c r="H339" s="155">
        <v>2.4</v>
      </c>
      <c r="I339" s="156"/>
      <c r="L339" s="152"/>
      <c r="M339" s="157"/>
      <c r="T339" s="158"/>
      <c r="AT339" s="153" t="s">
        <v>143</v>
      </c>
      <c r="AU339" s="153" t="s">
        <v>21</v>
      </c>
      <c r="AV339" s="12" t="s">
        <v>21</v>
      </c>
      <c r="AW339" s="12" t="s">
        <v>38</v>
      </c>
      <c r="AX339" s="12" t="s">
        <v>82</v>
      </c>
      <c r="AY339" s="153" t="s">
        <v>133</v>
      </c>
    </row>
    <row r="340" spans="2:65" s="14" customFormat="1">
      <c r="B340" s="166"/>
      <c r="D340" s="148" t="s">
        <v>143</v>
      </c>
      <c r="E340" s="167" t="s">
        <v>1</v>
      </c>
      <c r="F340" s="168" t="s">
        <v>237</v>
      </c>
      <c r="H340" s="169">
        <v>5.43</v>
      </c>
      <c r="I340" s="170"/>
      <c r="L340" s="166"/>
      <c r="M340" s="171"/>
      <c r="T340" s="172"/>
      <c r="AT340" s="167" t="s">
        <v>143</v>
      </c>
      <c r="AU340" s="167" t="s">
        <v>21</v>
      </c>
      <c r="AV340" s="14" t="s">
        <v>139</v>
      </c>
      <c r="AW340" s="14" t="s">
        <v>38</v>
      </c>
      <c r="AX340" s="14" t="s">
        <v>90</v>
      </c>
      <c r="AY340" s="167" t="s">
        <v>133</v>
      </c>
    </row>
    <row r="341" spans="2:65" s="1" customFormat="1" ht="24.15" customHeight="1">
      <c r="B341" s="133"/>
      <c r="C341" s="134" t="s">
        <v>497</v>
      </c>
      <c r="D341" s="134" t="s">
        <v>135</v>
      </c>
      <c r="E341" s="135" t="s">
        <v>498</v>
      </c>
      <c r="F341" s="136" t="s">
        <v>499</v>
      </c>
      <c r="G341" s="137" t="s">
        <v>147</v>
      </c>
      <c r="H341" s="138">
        <v>17.760000000000002</v>
      </c>
      <c r="I341" s="139"/>
      <c r="J341" s="140">
        <f>ROUND(I341*H341,2)</f>
        <v>0</v>
      </c>
      <c r="K341" s="141"/>
      <c r="L341" s="32"/>
      <c r="M341" s="142" t="s">
        <v>1</v>
      </c>
      <c r="N341" s="143" t="s">
        <v>47</v>
      </c>
      <c r="P341" s="144">
        <f>O341*H341</f>
        <v>0</v>
      </c>
      <c r="Q341" s="144">
        <v>8.0000000000000007E-5</v>
      </c>
      <c r="R341" s="144">
        <f>Q341*H341</f>
        <v>1.4208000000000003E-3</v>
      </c>
      <c r="S341" s="144">
        <v>0</v>
      </c>
      <c r="T341" s="145">
        <f>S341*H341</f>
        <v>0</v>
      </c>
      <c r="AR341" s="146" t="s">
        <v>139</v>
      </c>
      <c r="AT341" s="146" t="s">
        <v>135</v>
      </c>
      <c r="AU341" s="146" t="s">
        <v>21</v>
      </c>
      <c r="AY341" s="17" t="s">
        <v>133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7" t="s">
        <v>90</v>
      </c>
      <c r="BK341" s="147">
        <f>ROUND(I341*H341,2)</f>
        <v>0</v>
      </c>
      <c r="BL341" s="17" t="s">
        <v>139</v>
      </c>
      <c r="BM341" s="146" t="s">
        <v>500</v>
      </c>
    </row>
    <row r="342" spans="2:65" s="12" customFormat="1" ht="20">
      <c r="B342" s="152"/>
      <c r="D342" s="148" t="s">
        <v>143</v>
      </c>
      <c r="E342" s="153" t="s">
        <v>1</v>
      </c>
      <c r="F342" s="154" t="s">
        <v>501</v>
      </c>
      <c r="H342" s="155">
        <v>2.2599999999999998</v>
      </c>
      <c r="I342" s="156"/>
      <c r="L342" s="152"/>
      <c r="M342" s="157"/>
      <c r="T342" s="158"/>
      <c r="AT342" s="153" t="s">
        <v>143</v>
      </c>
      <c r="AU342" s="153" t="s">
        <v>21</v>
      </c>
      <c r="AV342" s="12" t="s">
        <v>21</v>
      </c>
      <c r="AW342" s="12" t="s">
        <v>38</v>
      </c>
      <c r="AX342" s="12" t="s">
        <v>82</v>
      </c>
      <c r="AY342" s="153" t="s">
        <v>133</v>
      </c>
    </row>
    <row r="343" spans="2:65" s="12" customFormat="1" ht="20">
      <c r="B343" s="152"/>
      <c r="D343" s="148" t="s">
        <v>143</v>
      </c>
      <c r="E343" s="153" t="s">
        <v>1</v>
      </c>
      <c r="F343" s="154" t="s">
        <v>502</v>
      </c>
      <c r="H343" s="155">
        <v>5.04</v>
      </c>
      <c r="I343" s="156"/>
      <c r="L343" s="152"/>
      <c r="M343" s="157"/>
      <c r="T343" s="158"/>
      <c r="AT343" s="153" t="s">
        <v>143</v>
      </c>
      <c r="AU343" s="153" t="s">
        <v>21</v>
      </c>
      <c r="AV343" s="12" t="s">
        <v>21</v>
      </c>
      <c r="AW343" s="12" t="s">
        <v>38</v>
      </c>
      <c r="AX343" s="12" t="s">
        <v>82</v>
      </c>
      <c r="AY343" s="153" t="s">
        <v>133</v>
      </c>
    </row>
    <row r="344" spans="2:65" s="12" customFormat="1" ht="20">
      <c r="B344" s="152"/>
      <c r="D344" s="148" t="s">
        <v>143</v>
      </c>
      <c r="E344" s="153" t="s">
        <v>1</v>
      </c>
      <c r="F344" s="154" t="s">
        <v>503</v>
      </c>
      <c r="H344" s="155">
        <v>10.46</v>
      </c>
      <c r="I344" s="156"/>
      <c r="L344" s="152"/>
      <c r="M344" s="157"/>
      <c r="T344" s="158"/>
      <c r="AT344" s="153" t="s">
        <v>143</v>
      </c>
      <c r="AU344" s="153" t="s">
        <v>21</v>
      </c>
      <c r="AV344" s="12" t="s">
        <v>21</v>
      </c>
      <c r="AW344" s="12" t="s">
        <v>38</v>
      </c>
      <c r="AX344" s="12" t="s">
        <v>82</v>
      </c>
      <c r="AY344" s="153" t="s">
        <v>133</v>
      </c>
    </row>
    <row r="345" spans="2:65" s="14" customFormat="1">
      <c r="B345" s="166"/>
      <c r="D345" s="148" t="s">
        <v>143</v>
      </c>
      <c r="E345" s="167" t="s">
        <v>1</v>
      </c>
      <c r="F345" s="168" t="s">
        <v>237</v>
      </c>
      <c r="H345" s="169">
        <v>17.760000000000002</v>
      </c>
      <c r="I345" s="170"/>
      <c r="L345" s="166"/>
      <c r="M345" s="171"/>
      <c r="T345" s="172"/>
      <c r="AT345" s="167" t="s">
        <v>143</v>
      </c>
      <c r="AU345" s="167" t="s">
        <v>21</v>
      </c>
      <c r="AV345" s="14" t="s">
        <v>139</v>
      </c>
      <c r="AW345" s="14" t="s">
        <v>38</v>
      </c>
      <c r="AX345" s="14" t="s">
        <v>90</v>
      </c>
      <c r="AY345" s="167" t="s">
        <v>133</v>
      </c>
    </row>
    <row r="346" spans="2:65" s="1" customFormat="1" ht="24.15" customHeight="1">
      <c r="B346" s="133"/>
      <c r="C346" s="134" t="s">
        <v>504</v>
      </c>
      <c r="D346" s="134" t="s">
        <v>135</v>
      </c>
      <c r="E346" s="135" t="s">
        <v>505</v>
      </c>
      <c r="F346" s="136" t="s">
        <v>506</v>
      </c>
      <c r="G346" s="137" t="s">
        <v>147</v>
      </c>
      <c r="H346" s="138">
        <v>4.9400000000000004</v>
      </c>
      <c r="I346" s="139"/>
      <c r="J346" s="140">
        <f>ROUND(I346*H346,2)</f>
        <v>0</v>
      </c>
      <c r="K346" s="141"/>
      <c r="L346" s="32"/>
      <c r="M346" s="142" t="s">
        <v>1</v>
      </c>
      <c r="N346" s="143" t="s">
        <v>47</v>
      </c>
      <c r="P346" s="144">
        <f>O346*H346</f>
        <v>0</v>
      </c>
      <c r="Q346" s="144">
        <v>2.2000000000000001E-4</v>
      </c>
      <c r="R346" s="144">
        <f>Q346*H346</f>
        <v>1.0868000000000002E-3</v>
      </c>
      <c r="S346" s="144">
        <v>0</v>
      </c>
      <c r="T346" s="145">
        <f>S346*H346</f>
        <v>0</v>
      </c>
      <c r="AR346" s="146" t="s">
        <v>139</v>
      </c>
      <c r="AT346" s="146" t="s">
        <v>135</v>
      </c>
      <c r="AU346" s="146" t="s">
        <v>21</v>
      </c>
      <c r="AY346" s="17" t="s">
        <v>133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7" t="s">
        <v>90</v>
      </c>
      <c r="BK346" s="147">
        <f>ROUND(I346*H346,2)</f>
        <v>0</v>
      </c>
      <c r="BL346" s="17" t="s">
        <v>139</v>
      </c>
      <c r="BM346" s="146" t="s">
        <v>507</v>
      </c>
    </row>
    <row r="347" spans="2:65" s="12" customFormat="1" ht="20">
      <c r="B347" s="152"/>
      <c r="D347" s="148" t="s">
        <v>143</v>
      </c>
      <c r="E347" s="153" t="s">
        <v>1</v>
      </c>
      <c r="F347" s="154" t="s">
        <v>508</v>
      </c>
      <c r="H347" s="155">
        <v>4.9400000000000004</v>
      </c>
      <c r="I347" s="156"/>
      <c r="L347" s="152"/>
      <c r="M347" s="157"/>
      <c r="T347" s="158"/>
      <c r="AT347" s="153" t="s">
        <v>143</v>
      </c>
      <c r="AU347" s="153" t="s">
        <v>21</v>
      </c>
      <c r="AV347" s="12" t="s">
        <v>21</v>
      </c>
      <c r="AW347" s="12" t="s">
        <v>38</v>
      </c>
      <c r="AX347" s="12" t="s">
        <v>90</v>
      </c>
      <c r="AY347" s="153" t="s">
        <v>133</v>
      </c>
    </row>
    <row r="348" spans="2:65" s="1" customFormat="1" ht="24.15" customHeight="1">
      <c r="B348" s="133"/>
      <c r="C348" s="134" t="s">
        <v>509</v>
      </c>
      <c r="D348" s="134" t="s">
        <v>135</v>
      </c>
      <c r="E348" s="135" t="s">
        <v>510</v>
      </c>
      <c r="F348" s="136" t="s">
        <v>511</v>
      </c>
      <c r="G348" s="137" t="s">
        <v>175</v>
      </c>
      <c r="H348" s="138">
        <v>2.2010000000000001</v>
      </c>
      <c r="I348" s="139"/>
      <c r="J348" s="140">
        <f>ROUND(I348*H348,2)</f>
        <v>0</v>
      </c>
      <c r="K348" s="141"/>
      <c r="L348" s="32"/>
      <c r="M348" s="142" t="s">
        <v>1</v>
      </c>
      <c r="N348" s="143" t="s">
        <v>47</v>
      </c>
      <c r="P348" s="144">
        <f>O348*H348</f>
        <v>0</v>
      </c>
      <c r="Q348" s="144">
        <v>0</v>
      </c>
      <c r="R348" s="144">
        <f>Q348*H348</f>
        <v>0</v>
      </c>
      <c r="S348" s="144">
        <v>1.8049999999999999</v>
      </c>
      <c r="T348" s="145">
        <f>S348*H348</f>
        <v>3.9728050000000001</v>
      </c>
      <c r="AR348" s="146" t="s">
        <v>139</v>
      </c>
      <c r="AT348" s="146" t="s">
        <v>135</v>
      </c>
      <c r="AU348" s="146" t="s">
        <v>21</v>
      </c>
      <c r="AY348" s="17" t="s">
        <v>133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7" t="s">
        <v>90</v>
      </c>
      <c r="BK348" s="147">
        <f>ROUND(I348*H348,2)</f>
        <v>0</v>
      </c>
      <c r="BL348" s="17" t="s">
        <v>139</v>
      </c>
      <c r="BM348" s="146" t="s">
        <v>512</v>
      </c>
    </row>
    <row r="349" spans="2:65" s="12" customFormat="1" ht="20">
      <c r="B349" s="152"/>
      <c r="D349" s="148" t="s">
        <v>143</v>
      </c>
      <c r="E349" s="153" t="s">
        <v>1</v>
      </c>
      <c r="F349" s="154" t="s">
        <v>513</v>
      </c>
      <c r="H349" s="155">
        <v>3.1E-2</v>
      </c>
      <c r="I349" s="156"/>
      <c r="L349" s="152"/>
      <c r="M349" s="157"/>
      <c r="T349" s="158"/>
      <c r="AT349" s="153" t="s">
        <v>143</v>
      </c>
      <c r="AU349" s="153" t="s">
        <v>21</v>
      </c>
      <c r="AV349" s="12" t="s">
        <v>21</v>
      </c>
      <c r="AW349" s="12" t="s">
        <v>38</v>
      </c>
      <c r="AX349" s="12" t="s">
        <v>82</v>
      </c>
      <c r="AY349" s="153" t="s">
        <v>133</v>
      </c>
    </row>
    <row r="350" spans="2:65" s="12" customFormat="1">
      <c r="B350" s="152"/>
      <c r="D350" s="148" t="s">
        <v>143</v>
      </c>
      <c r="E350" s="153" t="s">
        <v>1</v>
      </c>
      <c r="F350" s="154" t="s">
        <v>514</v>
      </c>
      <c r="H350" s="155">
        <v>2.17</v>
      </c>
      <c r="I350" s="156"/>
      <c r="L350" s="152"/>
      <c r="M350" s="157"/>
      <c r="T350" s="158"/>
      <c r="AT350" s="153" t="s">
        <v>143</v>
      </c>
      <c r="AU350" s="153" t="s">
        <v>21</v>
      </c>
      <c r="AV350" s="12" t="s">
        <v>21</v>
      </c>
      <c r="AW350" s="12" t="s">
        <v>38</v>
      </c>
      <c r="AX350" s="12" t="s">
        <v>82</v>
      </c>
      <c r="AY350" s="153" t="s">
        <v>133</v>
      </c>
    </row>
    <row r="351" spans="2:65" s="14" customFormat="1">
      <c r="B351" s="166"/>
      <c r="D351" s="148" t="s">
        <v>143</v>
      </c>
      <c r="E351" s="167" t="s">
        <v>1</v>
      </c>
      <c r="F351" s="168" t="s">
        <v>237</v>
      </c>
      <c r="H351" s="169">
        <v>2.2010000000000001</v>
      </c>
      <c r="I351" s="170"/>
      <c r="L351" s="166"/>
      <c r="M351" s="171"/>
      <c r="T351" s="172"/>
      <c r="AT351" s="167" t="s">
        <v>143</v>
      </c>
      <c r="AU351" s="167" t="s">
        <v>21</v>
      </c>
      <c r="AV351" s="14" t="s">
        <v>139</v>
      </c>
      <c r="AW351" s="14" t="s">
        <v>38</v>
      </c>
      <c r="AX351" s="14" t="s">
        <v>90</v>
      </c>
      <c r="AY351" s="167" t="s">
        <v>133</v>
      </c>
    </row>
    <row r="352" spans="2:65" s="1" customFormat="1" ht="37.75" customHeight="1">
      <c r="B352" s="133"/>
      <c r="C352" s="134" t="s">
        <v>515</v>
      </c>
      <c r="D352" s="134" t="s">
        <v>135</v>
      </c>
      <c r="E352" s="135" t="s">
        <v>516</v>
      </c>
      <c r="F352" s="136" t="s">
        <v>517</v>
      </c>
      <c r="G352" s="137" t="s">
        <v>175</v>
      </c>
      <c r="H352" s="138">
        <v>0.376</v>
      </c>
      <c r="I352" s="139"/>
      <c r="J352" s="140">
        <f>ROUND(I352*H352,2)</f>
        <v>0</v>
      </c>
      <c r="K352" s="141"/>
      <c r="L352" s="32"/>
      <c r="M352" s="142" t="s">
        <v>1</v>
      </c>
      <c r="N352" s="143" t="s">
        <v>47</v>
      </c>
      <c r="P352" s="144">
        <f>O352*H352</f>
        <v>0</v>
      </c>
      <c r="Q352" s="144">
        <v>1E-4</v>
      </c>
      <c r="R352" s="144">
        <f>Q352*H352</f>
        <v>3.7599999999999999E-5</v>
      </c>
      <c r="S352" s="144">
        <v>2.41</v>
      </c>
      <c r="T352" s="145">
        <f>S352*H352</f>
        <v>0.90616000000000008</v>
      </c>
      <c r="AR352" s="146" t="s">
        <v>139</v>
      </c>
      <c r="AT352" s="146" t="s">
        <v>135</v>
      </c>
      <c r="AU352" s="146" t="s">
        <v>21</v>
      </c>
      <c r="AY352" s="17" t="s">
        <v>133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7" t="s">
        <v>90</v>
      </c>
      <c r="BK352" s="147">
        <f>ROUND(I352*H352,2)</f>
        <v>0</v>
      </c>
      <c r="BL352" s="17" t="s">
        <v>139</v>
      </c>
      <c r="BM352" s="146" t="s">
        <v>518</v>
      </c>
    </row>
    <row r="353" spans="2:65" s="1" customFormat="1" ht="117">
      <c r="B353" s="32"/>
      <c r="D353" s="148" t="s">
        <v>141</v>
      </c>
      <c r="F353" s="149" t="s">
        <v>519</v>
      </c>
      <c r="I353" s="150"/>
      <c r="L353" s="32"/>
      <c r="M353" s="151"/>
      <c r="T353" s="56"/>
      <c r="AT353" s="17" t="s">
        <v>141</v>
      </c>
      <c r="AU353" s="17" t="s">
        <v>21</v>
      </c>
    </row>
    <row r="354" spans="2:65" s="12" customFormat="1" ht="20">
      <c r="B354" s="152"/>
      <c r="D354" s="148" t="s">
        <v>143</v>
      </c>
      <c r="E354" s="153" t="s">
        <v>1</v>
      </c>
      <c r="F354" s="154" t="s">
        <v>520</v>
      </c>
      <c r="H354" s="155">
        <v>8.3000000000000004E-2</v>
      </c>
      <c r="I354" s="156"/>
      <c r="L354" s="152"/>
      <c r="M354" s="157"/>
      <c r="T354" s="158"/>
      <c r="AT354" s="153" t="s">
        <v>143</v>
      </c>
      <c r="AU354" s="153" t="s">
        <v>21</v>
      </c>
      <c r="AV354" s="12" t="s">
        <v>21</v>
      </c>
      <c r="AW354" s="12" t="s">
        <v>38</v>
      </c>
      <c r="AX354" s="12" t="s">
        <v>82</v>
      </c>
      <c r="AY354" s="153" t="s">
        <v>133</v>
      </c>
    </row>
    <row r="355" spans="2:65" s="12" customFormat="1" ht="20">
      <c r="B355" s="152"/>
      <c r="D355" s="148" t="s">
        <v>143</v>
      </c>
      <c r="E355" s="153" t="s">
        <v>1</v>
      </c>
      <c r="F355" s="154" t="s">
        <v>521</v>
      </c>
      <c r="H355" s="155">
        <v>8.4000000000000005E-2</v>
      </c>
      <c r="I355" s="156"/>
      <c r="L355" s="152"/>
      <c r="M355" s="157"/>
      <c r="T355" s="158"/>
      <c r="AT355" s="153" t="s">
        <v>143</v>
      </c>
      <c r="AU355" s="153" t="s">
        <v>21</v>
      </c>
      <c r="AV355" s="12" t="s">
        <v>21</v>
      </c>
      <c r="AW355" s="12" t="s">
        <v>38</v>
      </c>
      <c r="AX355" s="12" t="s">
        <v>82</v>
      </c>
      <c r="AY355" s="153" t="s">
        <v>133</v>
      </c>
    </row>
    <row r="356" spans="2:65" s="12" customFormat="1" ht="20">
      <c r="B356" s="152"/>
      <c r="D356" s="148" t="s">
        <v>143</v>
      </c>
      <c r="E356" s="153" t="s">
        <v>1</v>
      </c>
      <c r="F356" s="154" t="s">
        <v>522</v>
      </c>
      <c r="H356" s="155">
        <v>0.10100000000000001</v>
      </c>
      <c r="I356" s="156"/>
      <c r="L356" s="152"/>
      <c r="M356" s="157"/>
      <c r="T356" s="158"/>
      <c r="AT356" s="153" t="s">
        <v>143</v>
      </c>
      <c r="AU356" s="153" t="s">
        <v>21</v>
      </c>
      <c r="AV356" s="12" t="s">
        <v>21</v>
      </c>
      <c r="AW356" s="12" t="s">
        <v>38</v>
      </c>
      <c r="AX356" s="12" t="s">
        <v>82</v>
      </c>
      <c r="AY356" s="153" t="s">
        <v>133</v>
      </c>
    </row>
    <row r="357" spans="2:65" s="13" customFormat="1">
      <c r="B357" s="159"/>
      <c r="D357" s="148" t="s">
        <v>143</v>
      </c>
      <c r="E357" s="160" t="s">
        <v>1</v>
      </c>
      <c r="F357" s="161" t="s">
        <v>165</v>
      </c>
      <c r="H357" s="162">
        <v>0.26800000000000002</v>
      </c>
      <c r="I357" s="163"/>
      <c r="L357" s="159"/>
      <c r="M357" s="164"/>
      <c r="T357" s="165"/>
      <c r="AT357" s="160" t="s">
        <v>143</v>
      </c>
      <c r="AU357" s="160" t="s">
        <v>21</v>
      </c>
      <c r="AV357" s="13" t="s">
        <v>150</v>
      </c>
      <c r="AW357" s="13" t="s">
        <v>38</v>
      </c>
      <c r="AX357" s="13" t="s">
        <v>82</v>
      </c>
      <c r="AY357" s="160" t="s">
        <v>133</v>
      </c>
    </row>
    <row r="358" spans="2:65" s="12" customFormat="1" ht="20">
      <c r="B358" s="152"/>
      <c r="D358" s="148" t="s">
        <v>143</v>
      </c>
      <c r="E358" s="153" t="s">
        <v>1</v>
      </c>
      <c r="F358" s="154" t="s">
        <v>523</v>
      </c>
      <c r="H358" s="155">
        <v>3.3000000000000002E-2</v>
      </c>
      <c r="I358" s="156"/>
      <c r="L358" s="152"/>
      <c r="M358" s="157"/>
      <c r="T358" s="158"/>
      <c r="AT358" s="153" t="s">
        <v>143</v>
      </c>
      <c r="AU358" s="153" t="s">
        <v>21</v>
      </c>
      <c r="AV358" s="12" t="s">
        <v>21</v>
      </c>
      <c r="AW358" s="12" t="s">
        <v>38</v>
      </c>
      <c r="AX358" s="12" t="s">
        <v>82</v>
      </c>
      <c r="AY358" s="153" t="s">
        <v>133</v>
      </c>
    </row>
    <row r="359" spans="2:65" s="12" customFormat="1" ht="20">
      <c r="B359" s="152"/>
      <c r="D359" s="148" t="s">
        <v>143</v>
      </c>
      <c r="E359" s="153" t="s">
        <v>1</v>
      </c>
      <c r="F359" s="154" t="s">
        <v>524</v>
      </c>
      <c r="H359" s="155">
        <v>3.4000000000000002E-2</v>
      </c>
      <c r="I359" s="156"/>
      <c r="L359" s="152"/>
      <c r="M359" s="157"/>
      <c r="T359" s="158"/>
      <c r="AT359" s="153" t="s">
        <v>143</v>
      </c>
      <c r="AU359" s="153" t="s">
        <v>21</v>
      </c>
      <c r="AV359" s="12" t="s">
        <v>21</v>
      </c>
      <c r="AW359" s="12" t="s">
        <v>38</v>
      </c>
      <c r="AX359" s="12" t="s">
        <v>82</v>
      </c>
      <c r="AY359" s="153" t="s">
        <v>133</v>
      </c>
    </row>
    <row r="360" spans="2:65" s="12" customFormat="1" ht="20">
      <c r="B360" s="152"/>
      <c r="D360" s="148" t="s">
        <v>143</v>
      </c>
      <c r="E360" s="153" t="s">
        <v>1</v>
      </c>
      <c r="F360" s="154" t="s">
        <v>525</v>
      </c>
      <c r="H360" s="155">
        <v>4.1000000000000002E-2</v>
      </c>
      <c r="I360" s="156"/>
      <c r="L360" s="152"/>
      <c r="M360" s="157"/>
      <c r="T360" s="158"/>
      <c r="AT360" s="153" t="s">
        <v>143</v>
      </c>
      <c r="AU360" s="153" t="s">
        <v>21</v>
      </c>
      <c r="AV360" s="12" t="s">
        <v>21</v>
      </c>
      <c r="AW360" s="12" t="s">
        <v>38</v>
      </c>
      <c r="AX360" s="12" t="s">
        <v>82</v>
      </c>
      <c r="AY360" s="153" t="s">
        <v>133</v>
      </c>
    </row>
    <row r="361" spans="2:65" s="13" customFormat="1">
      <c r="B361" s="159"/>
      <c r="D361" s="148" t="s">
        <v>143</v>
      </c>
      <c r="E361" s="160" t="s">
        <v>1</v>
      </c>
      <c r="F361" s="161" t="s">
        <v>165</v>
      </c>
      <c r="H361" s="162">
        <v>0.10800000000000001</v>
      </c>
      <c r="I361" s="163"/>
      <c r="L361" s="159"/>
      <c r="M361" s="164"/>
      <c r="T361" s="165"/>
      <c r="AT361" s="160" t="s">
        <v>143</v>
      </c>
      <c r="AU361" s="160" t="s">
        <v>21</v>
      </c>
      <c r="AV361" s="13" t="s">
        <v>150</v>
      </c>
      <c r="AW361" s="13" t="s">
        <v>38</v>
      </c>
      <c r="AX361" s="13" t="s">
        <v>82</v>
      </c>
      <c r="AY361" s="160" t="s">
        <v>133</v>
      </c>
    </row>
    <row r="362" spans="2:65" s="14" customFormat="1">
      <c r="B362" s="166"/>
      <c r="D362" s="148" t="s">
        <v>143</v>
      </c>
      <c r="E362" s="167" t="s">
        <v>1</v>
      </c>
      <c r="F362" s="168" t="s">
        <v>237</v>
      </c>
      <c r="H362" s="169">
        <v>0.37600000000000006</v>
      </c>
      <c r="I362" s="170"/>
      <c r="L362" s="166"/>
      <c r="M362" s="171"/>
      <c r="T362" s="172"/>
      <c r="AT362" s="167" t="s">
        <v>143</v>
      </c>
      <c r="AU362" s="167" t="s">
        <v>21</v>
      </c>
      <c r="AV362" s="14" t="s">
        <v>139</v>
      </c>
      <c r="AW362" s="14" t="s">
        <v>38</v>
      </c>
      <c r="AX362" s="14" t="s">
        <v>90</v>
      </c>
      <c r="AY362" s="167" t="s">
        <v>133</v>
      </c>
    </row>
    <row r="363" spans="2:65" s="1" customFormat="1" ht="33" customHeight="1">
      <c r="B363" s="133"/>
      <c r="C363" s="134" t="s">
        <v>526</v>
      </c>
      <c r="D363" s="134" t="s">
        <v>135</v>
      </c>
      <c r="E363" s="135" t="s">
        <v>527</v>
      </c>
      <c r="F363" s="136" t="s">
        <v>528</v>
      </c>
      <c r="G363" s="137" t="s">
        <v>138</v>
      </c>
      <c r="H363" s="138">
        <v>2.2799999999999998</v>
      </c>
      <c r="I363" s="139"/>
      <c r="J363" s="140">
        <f>ROUND(I363*H363,2)</f>
        <v>0</v>
      </c>
      <c r="K363" s="141"/>
      <c r="L363" s="32"/>
      <c r="M363" s="142" t="s">
        <v>1</v>
      </c>
      <c r="N363" s="143" t="s">
        <v>47</v>
      </c>
      <c r="P363" s="144">
        <f>O363*H363</f>
        <v>0</v>
      </c>
      <c r="Q363" s="144">
        <v>4.8680000000000001E-2</v>
      </c>
      <c r="R363" s="144">
        <f>Q363*H363</f>
        <v>0.11099039999999999</v>
      </c>
      <c r="S363" s="144">
        <v>0</v>
      </c>
      <c r="T363" s="145">
        <f>S363*H363</f>
        <v>0</v>
      </c>
      <c r="AR363" s="146" t="s">
        <v>139</v>
      </c>
      <c r="AT363" s="146" t="s">
        <v>135</v>
      </c>
      <c r="AU363" s="146" t="s">
        <v>21</v>
      </c>
      <c r="AY363" s="17" t="s">
        <v>133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7" t="s">
        <v>90</v>
      </c>
      <c r="BK363" s="147">
        <f>ROUND(I363*H363,2)</f>
        <v>0</v>
      </c>
      <c r="BL363" s="17" t="s">
        <v>139</v>
      </c>
      <c r="BM363" s="146" t="s">
        <v>529</v>
      </c>
    </row>
    <row r="364" spans="2:65" s="1" customFormat="1" ht="117">
      <c r="B364" s="32"/>
      <c r="D364" s="148" t="s">
        <v>141</v>
      </c>
      <c r="F364" s="149" t="s">
        <v>519</v>
      </c>
      <c r="I364" s="150"/>
      <c r="L364" s="32"/>
      <c r="M364" s="151"/>
      <c r="T364" s="56"/>
      <c r="AT364" s="17" t="s">
        <v>141</v>
      </c>
      <c r="AU364" s="17" t="s">
        <v>21</v>
      </c>
    </row>
    <row r="365" spans="2:65" s="12" customFormat="1" ht="20">
      <c r="B365" s="152"/>
      <c r="D365" s="148" t="s">
        <v>143</v>
      </c>
      <c r="E365" s="153" t="s">
        <v>1</v>
      </c>
      <c r="F365" s="154" t="s">
        <v>530</v>
      </c>
      <c r="H365" s="155">
        <v>0.45300000000000001</v>
      </c>
      <c r="I365" s="156"/>
      <c r="L365" s="152"/>
      <c r="M365" s="157"/>
      <c r="T365" s="158"/>
      <c r="AT365" s="153" t="s">
        <v>143</v>
      </c>
      <c r="AU365" s="153" t="s">
        <v>21</v>
      </c>
      <c r="AV365" s="12" t="s">
        <v>21</v>
      </c>
      <c r="AW365" s="12" t="s">
        <v>38</v>
      </c>
      <c r="AX365" s="12" t="s">
        <v>82</v>
      </c>
      <c r="AY365" s="153" t="s">
        <v>133</v>
      </c>
    </row>
    <row r="366" spans="2:65" s="12" customFormat="1" ht="20">
      <c r="B366" s="152"/>
      <c r="D366" s="148" t="s">
        <v>143</v>
      </c>
      <c r="E366" s="153" t="s">
        <v>1</v>
      </c>
      <c r="F366" s="154" t="s">
        <v>531</v>
      </c>
      <c r="H366" s="155">
        <v>0.45600000000000002</v>
      </c>
      <c r="I366" s="156"/>
      <c r="L366" s="152"/>
      <c r="M366" s="157"/>
      <c r="T366" s="158"/>
      <c r="AT366" s="153" t="s">
        <v>143</v>
      </c>
      <c r="AU366" s="153" t="s">
        <v>21</v>
      </c>
      <c r="AV366" s="12" t="s">
        <v>21</v>
      </c>
      <c r="AW366" s="12" t="s">
        <v>38</v>
      </c>
      <c r="AX366" s="12" t="s">
        <v>82</v>
      </c>
      <c r="AY366" s="153" t="s">
        <v>133</v>
      </c>
    </row>
    <row r="367" spans="2:65" s="12" customFormat="1" ht="30">
      <c r="B367" s="152"/>
      <c r="D367" s="148" t="s">
        <v>143</v>
      </c>
      <c r="E367" s="153" t="s">
        <v>1</v>
      </c>
      <c r="F367" s="154" t="s">
        <v>532</v>
      </c>
      <c r="H367" s="155">
        <v>0.72</v>
      </c>
      <c r="I367" s="156"/>
      <c r="L367" s="152"/>
      <c r="M367" s="157"/>
      <c r="T367" s="158"/>
      <c r="AT367" s="153" t="s">
        <v>143</v>
      </c>
      <c r="AU367" s="153" t="s">
        <v>21</v>
      </c>
      <c r="AV367" s="12" t="s">
        <v>21</v>
      </c>
      <c r="AW367" s="12" t="s">
        <v>38</v>
      </c>
      <c r="AX367" s="12" t="s">
        <v>82</v>
      </c>
      <c r="AY367" s="153" t="s">
        <v>133</v>
      </c>
    </row>
    <row r="368" spans="2:65" s="13" customFormat="1">
      <c r="B368" s="159"/>
      <c r="D368" s="148" t="s">
        <v>143</v>
      </c>
      <c r="E368" s="160" t="s">
        <v>1</v>
      </c>
      <c r="F368" s="161" t="s">
        <v>165</v>
      </c>
      <c r="H368" s="162">
        <v>1.629</v>
      </c>
      <c r="I368" s="163"/>
      <c r="L368" s="159"/>
      <c r="M368" s="164"/>
      <c r="T368" s="165"/>
      <c r="AT368" s="160" t="s">
        <v>143</v>
      </c>
      <c r="AU368" s="160" t="s">
        <v>21</v>
      </c>
      <c r="AV368" s="13" t="s">
        <v>150</v>
      </c>
      <c r="AW368" s="13" t="s">
        <v>38</v>
      </c>
      <c r="AX368" s="13" t="s">
        <v>82</v>
      </c>
      <c r="AY368" s="160" t="s">
        <v>133</v>
      </c>
    </row>
    <row r="369" spans="2:65" s="12" customFormat="1" ht="20">
      <c r="B369" s="152"/>
      <c r="D369" s="148" t="s">
        <v>143</v>
      </c>
      <c r="E369" s="153" t="s">
        <v>1</v>
      </c>
      <c r="F369" s="154" t="s">
        <v>533</v>
      </c>
      <c r="H369" s="155">
        <v>0.18099999999999999</v>
      </c>
      <c r="I369" s="156"/>
      <c r="L369" s="152"/>
      <c r="M369" s="157"/>
      <c r="T369" s="158"/>
      <c r="AT369" s="153" t="s">
        <v>143</v>
      </c>
      <c r="AU369" s="153" t="s">
        <v>21</v>
      </c>
      <c r="AV369" s="12" t="s">
        <v>21</v>
      </c>
      <c r="AW369" s="12" t="s">
        <v>38</v>
      </c>
      <c r="AX369" s="12" t="s">
        <v>82</v>
      </c>
      <c r="AY369" s="153" t="s">
        <v>133</v>
      </c>
    </row>
    <row r="370" spans="2:65" s="12" customFormat="1" ht="20">
      <c r="B370" s="152"/>
      <c r="D370" s="148" t="s">
        <v>143</v>
      </c>
      <c r="E370" s="153" t="s">
        <v>1</v>
      </c>
      <c r="F370" s="154" t="s">
        <v>534</v>
      </c>
      <c r="H370" s="155">
        <v>0.182</v>
      </c>
      <c r="I370" s="156"/>
      <c r="L370" s="152"/>
      <c r="M370" s="157"/>
      <c r="T370" s="158"/>
      <c r="AT370" s="153" t="s">
        <v>143</v>
      </c>
      <c r="AU370" s="153" t="s">
        <v>21</v>
      </c>
      <c r="AV370" s="12" t="s">
        <v>21</v>
      </c>
      <c r="AW370" s="12" t="s">
        <v>38</v>
      </c>
      <c r="AX370" s="12" t="s">
        <v>82</v>
      </c>
      <c r="AY370" s="153" t="s">
        <v>133</v>
      </c>
    </row>
    <row r="371" spans="2:65" s="12" customFormat="1" ht="30">
      <c r="B371" s="152"/>
      <c r="D371" s="148" t="s">
        <v>143</v>
      </c>
      <c r="E371" s="153" t="s">
        <v>1</v>
      </c>
      <c r="F371" s="154" t="s">
        <v>535</v>
      </c>
      <c r="H371" s="155">
        <v>0.28799999999999998</v>
      </c>
      <c r="I371" s="156"/>
      <c r="L371" s="152"/>
      <c r="M371" s="157"/>
      <c r="T371" s="158"/>
      <c r="AT371" s="153" t="s">
        <v>143</v>
      </c>
      <c r="AU371" s="153" t="s">
        <v>21</v>
      </c>
      <c r="AV371" s="12" t="s">
        <v>21</v>
      </c>
      <c r="AW371" s="12" t="s">
        <v>38</v>
      </c>
      <c r="AX371" s="12" t="s">
        <v>82</v>
      </c>
      <c r="AY371" s="153" t="s">
        <v>133</v>
      </c>
    </row>
    <row r="372" spans="2:65" s="13" customFormat="1">
      <c r="B372" s="159"/>
      <c r="D372" s="148" t="s">
        <v>143</v>
      </c>
      <c r="E372" s="160" t="s">
        <v>1</v>
      </c>
      <c r="F372" s="161" t="s">
        <v>165</v>
      </c>
      <c r="H372" s="162">
        <v>0.65100000000000002</v>
      </c>
      <c r="I372" s="163"/>
      <c r="L372" s="159"/>
      <c r="M372" s="164"/>
      <c r="T372" s="165"/>
      <c r="AT372" s="160" t="s">
        <v>143</v>
      </c>
      <c r="AU372" s="160" t="s">
        <v>21</v>
      </c>
      <c r="AV372" s="13" t="s">
        <v>150</v>
      </c>
      <c r="AW372" s="13" t="s">
        <v>38</v>
      </c>
      <c r="AX372" s="13" t="s">
        <v>82</v>
      </c>
      <c r="AY372" s="160" t="s">
        <v>133</v>
      </c>
    </row>
    <row r="373" spans="2:65" s="14" customFormat="1">
      <c r="B373" s="166"/>
      <c r="D373" s="148" t="s">
        <v>143</v>
      </c>
      <c r="E373" s="167" t="s">
        <v>1</v>
      </c>
      <c r="F373" s="168" t="s">
        <v>237</v>
      </c>
      <c r="H373" s="169">
        <v>2.2799999999999998</v>
      </c>
      <c r="I373" s="170"/>
      <c r="L373" s="166"/>
      <c r="M373" s="171"/>
      <c r="T373" s="172"/>
      <c r="AT373" s="167" t="s">
        <v>143</v>
      </c>
      <c r="AU373" s="167" t="s">
        <v>21</v>
      </c>
      <c r="AV373" s="14" t="s">
        <v>139</v>
      </c>
      <c r="AW373" s="14" t="s">
        <v>38</v>
      </c>
      <c r="AX373" s="14" t="s">
        <v>90</v>
      </c>
      <c r="AY373" s="167" t="s">
        <v>133</v>
      </c>
    </row>
    <row r="374" spans="2:65" s="1" customFormat="1" ht="24.15" customHeight="1">
      <c r="B374" s="133"/>
      <c r="C374" s="134" t="s">
        <v>536</v>
      </c>
      <c r="D374" s="134" t="s">
        <v>135</v>
      </c>
      <c r="E374" s="135" t="s">
        <v>537</v>
      </c>
      <c r="F374" s="136" t="s">
        <v>538</v>
      </c>
      <c r="G374" s="137" t="s">
        <v>308</v>
      </c>
      <c r="H374" s="138">
        <v>1</v>
      </c>
      <c r="I374" s="139"/>
      <c r="J374" s="140">
        <f>ROUND(I374*H374,2)</f>
        <v>0</v>
      </c>
      <c r="K374" s="141"/>
      <c r="L374" s="32"/>
      <c r="M374" s="142" t="s">
        <v>1</v>
      </c>
      <c r="N374" s="143" t="s">
        <v>47</v>
      </c>
      <c r="P374" s="144">
        <f>O374*H374</f>
        <v>0</v>
      </c>
      <c r="Q374" s="144">
        <v>0</v>
      </c>
      <c r="R374" s="144">
        <f>Q374*H374</f>
        <v>0</v>
      </c>
      <c r="S374" s="144">
        <v>0</v>
      </c>
      <c r="T374" s="145">
        <f>S374*H374</f>
        <v>0</v>
      </c>
      <c r="AR374" s="146" t="s">
        <v>139</v>
      </c>
      <c r="AT374" s="146" t="s">
        <v>135</v>
      </c>
      <c r="AU374" s="146" t="s">
        <v>21</v>
      </c>
      <c r="AY374" s="17" t="s">
        <v>133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7" t="s">
        <v>90</v>
      </c>
      <c r="BK374" s="147">
        <f>ROUND(I374*H374,2)</f>
        <v>0</v>
      </c>
      <c r="BL374" s="17" t="s">
        <v>139</v>
      </c>
      <c r="BM374" s="146" t="s">
        <v>539</v>
      </c>
    </row>
    <row r="375" spans="2:65" s="1" customFormat="1" ht="24.15" customHeight="1">
      <c r="B375" s="133"/>
      <c r="C375" s="134" t="s">
        <v>540</v>
      </c>
      <c r="D375" s="134" t="s">
        <v>135</v>
      </c>
      <c r="E375" s="135" t="s">
        <v>541</v>
      </c>
      <c r="F375" s="136" t="s">
        <v>542</v>
      </c>
      <c r="G375" s="137" t="s">
        <v>138</v>
      </c>
      <c r="H375" s="138">
        <v>153</v>
      </c>
      <c r="I375" s="139"/>
      <c r="J375" s="140">
        <f>ROUND(I375*H375,2)</f>
        <v>0</v>
      </c>
      <c r="K375" s="141"/>
      <c r="L375" s="32"/>
      <c r="M375" s="142" t="s">
        <v>1</v>
      </c>
      <c r="N375" s="143" t="s">
        <v>47</v>
      </c>
      <c r="P375" s="144">
        <f>O375*H375</f>
        <v>0</v>
      </c>
      <c r="Q375" s="144">
        <v>0</v>
      </c>
      <c r="R375" s="144">
        <f>Q375*H375</f>
        <v>0</v>
      </c>
      <c r="S375" s="144">
        <v>0</v>
      </c>
      <c r="T375" s="145">
        <f>S375*H375</f>
        <v>0</v>
      </c>
      <c r="AR375" s="146" t="s">
        <v>139</v>
      </c>
      <c r="AT375" s="146" t="s">
        <v>135</v>
      </c>
      <c r="AU375" s="146" t="s">
        <v>21</v>
      </c>
      <c r="AY375" s="17" t="s">
        <v>133</v>
      </c>
      <c r="BE375" s="147">
        <f>IF(N375="základní",J375,0)</f>
        <v>0</v>
      </c>
      <c r="BF375" s="147">
        <f>IF(N375="snížená",J375,0)</f>
        <v>0</v>
      </c>
      <c r="BG375" s="147">
        <f>IF(N375="zákl. přenesená",J375,0)</f>
        <v>0</v>
      </c>
      <c r="BH375" s="147">
        <f>IF(N375="sníž. přenesená",J375,0)</f>
        <v>0</v>
      </c>
      <c r="BI375" s="147">
        <f>IF(N375="nulová",J375,0)</f>
        <v>0</v>
      </c>
      <c r="BJ375" s="17" t="s">
        <v>90</v>
      </c>
      <c r="BK375" s="147">
        <f>ROUND(I375*H375,2)</f>
        <v>0</v>
      </c>
      <c r="BL375" s="17" t="s">
        <v>139</v>
      </c>
      <c r="BM375" s="146" t="s">
        <v>543</v>
      </c>
    </row>
    <row r="376" spans="2:65" s="12" customFormat="1">
      <c r="B376" s="152"/>
      <c r="D376" s="148" t="s">
        <v>143</v>
      </c>
      <c r="E376" s="153" t="s">
        <v>1</v>
      </c>
      <c r="F376" s="154" t="s">
        <v>544</v>
      </c>
      <c r="H376" s="155">
        <v>153</v>
      </c>
      <c r="I376" s="156"/>
      <c r="L376" s="152"/>
      <c r="M376" s="157"/>
      <c r="T376" s="158"/>
      <c r="AT376" s="153" t="s">
        <v>143</v>
      </c>
      <c r="AU376" s="153" t="s">
        <v>21</v>
      </c>
      <c r="AV376" s="12" t="s">
        <v>21</v>
      </c>
      <c r="AW376" s="12" t="s">
        <v>38</v>
      </c>
      <c r="AX376" s="12" t="s">
        <v>90</v>
      </c>
      <c r="AY376" s="153" t="s">
        <v>133</v>
      </c>
    </row>
    <row r="377" spans="2:65" s="1" customFormat="1" ht="24.15" customHeight="1">
      <c r="B377" s="133"/>
      <c r="C377" s="134" t="s">
        <v>545</v>
      </c>
      <c r="D377" s="134" t="s">
        <v>135</v>
      </c>
      <c r="E377" s="135" t="s">
        <v>546</v>
      </c>
      <c r="F377" s="136" t="s">
        <v>547</v>
      </c>
      <c r="G377" s="137" t="s">
        <v>138</v>
      </c>
      <c r="H377" s="138">
        <v>153</v>
      </c>
      <c r="I377" s="139"/>
      <c r="J377" s="140">
        <f>ROUND(I377*H377,2)</f>
        <v>0</v>
      </c>
      <c r="K377" s="141"/>
      <c r="L377" s="32"/>
      <c r="M377" s="142" t="s">
        <v>1</v>
      </c>
      <c r="N377" s="143" t="s">
        <v>47</v>
      </c>
      <c r="P377" s="144">
        <f>O377*H377</f>
        <v>0</v>
      </c>
      <c r="Q377" s="144">
        <v>0</v>
      </c>
      <c r="R377" s="144">
        <f>Q377*H377</f>
        <v>0</v>
      </c>
      <c r="S377" s="144">
        <v>0</v>
      </c>
      <c r="T377" s="145">
        <f>S377*H377</f>
        <v>0</v>
      </c>
      <c r="AR377" s="146" t="s">
        <v>139</v>
      </c>
      <c r="AT377" s="146" t="s">
        <v>135</v>
      </c>
      <c r="AU377" s="146" t="s">
        <v>21</v>
      </c>
      <c r="AY377" s="17" t="s">
        <v>133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7" t="s">
        <v>90</v>
      </c>
      <c r="BK377" s="147">
        <f>ROUND(I377*H377,2)</f>
        <v>0</v>
      </c>
      <c r="BL377" s="17" t="s">
        <v>139</v>
      </c>
      <c r="BM377" s="146" t="s">
        <v>548</v>
      </c>
    </row>
    <row r="378" spans="2:65" s="11" customFormat="1" ht="22.75" customHeight="1">
      <c r="B378" s="121"/>
      <c r="D378" s="122" t="s">
        <v>81</v>
      </c>
      <c r="E378" s="131" t="s">
        <v>549</v>
      </c>
      <c r="F378" s="131" t="s">
        <v>550</v>
      </c>
      <c r="I378" s="124"/>
      <c r="J378" s="132">
        <f>BK378</f>
        <v>0</v>
      </c>
      <c r="L378" s="121"/>
      <c r="M378" s="126"/>
      <c r="P378" s="127">
        <f>SUM(P379:P392)</f>
        <v>0</v>
      </c>
      <c r="R378" s="127">
        <f>SUM(R379:R392)</f>
        <v>0</v>
      </c>
      <c r="T378" s="128">
        <f>SUM(T379:T392)</f>
        <v>0</v>
      </c>
      <c r="AR378" s="122" t="s">
        <v>90</v>
      </c>
      <c r="AT378" s="129" t="s">
        <v>81</v>
      </c>
      <c r="AU378" s="129" t="s">
        <v>90</v>
      </c>
      <c r="AY378" s="122" t="s">
        <v>133</v>
      </c>
      <c r="BK378" s="130">
        <f>SUM(BK379:BK392)</f>
        <v>0</v>
      </c>
    </row>
    <row r="379" spans="2:65" s="1" customFormat="1" ht="33" customHeight="1">
      <c r="B379" s="133"/>
      <c r="C379" s="134" t="s">
        <v>551</v>
      </c>
      <c r="D379" s="134" t="s">
        <v>135</v>
      </c>
      <c r="E379" s="135" t="s">
        <v>552</v>
      </c>
      <c r="F379" s="136" t="s">
        <v>553</v>
      </c>
      <c r="G379" s="137" t="s">
        <v>229</v>
      </c>
      <c r="H379" s="138">
        <v>9.3140000000000001</v>
      </c>
      <c r="I379" s="139"/>
      <c r="J379" s="140">
        <f>ROUND(I379*H379,2)</f>
        <v>0</v>
      </c>
      <c r="K379" s="141"/>
      <c r="L379" s="32"/>
      <c r="M379" s="142" t="s">
        <v>1</v>
      </c>
      <c r="N379" s="143" t="s">
        <v>47</v>
      </c>
      <c r="P379" s="144">
        <f>O379*H379</f>
        <v>0</v>
      </c>
      <c r="Q379" s="144">
        <v>0</v>
      </c>
      <c r="R379" s="144">
        <f>Q379*H379</f>
        <v>0</v>
      </c>
      <c r="S379" s="144">
        <v>0</v>
      </c>
      <c r="T379" s="145">
        <f>S379*H379</f>
        <v>0</v>
      </c>
      <c r="AR379" s="146" t="s">
        <v>139</v>
      </c>
      <c r="AT379" s="146" t="s">
        <v>135</v>
      </c>
      <c r="AU379" s="146" t="s">
        <v>21</v>
      </c>
      <c r="AY379" s="17" t="s">
        <v>133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7" t="s">
        <v>90</v>
      </c>
      <c r="BK379" s="147">
        <f>ROUND(I379*H379,2)</f>
        <v>0</v>
      </c>
      <c r="BL379" s="17" t="s">
        <v>139</v>
      </c>
      <c r="BM379" s="146" t="s">
        <v>554</v>
      </c>
    </row>
    <row r="380" spans="2:65" s="1" customFormat="1" ht="21.75" customHeight="1">
      <c r="B380" s="133"/>
      <c r="C380" s="134" t="s">
        <v>555</v>
      </c>
      <c r="D380" s="134" t="s">
        <v>135</v>
      </c>
      <c r="E380" s="135" t="s">
        <v>556</v>
      </c>
      <c r="F380" s="136" t="s">
        <v>557</v>
      </c>
      <c r="G380" s="137" t="s">
        <v>229</v>
      </c>
      <c r="H380" s="138">
        <v>176.96600000000001</v>
      </c>
      <c r="I380" s="139"/>
      <c r="J380" s="140">
        <f>ROUND(I380*H380,2)</f>
        <v>0</v>
      </c>
      <c r="K380" s="141"/>
      <c r="L380" s="32"/>
      <c r="M380" s="142" t="s">
        <v>1</v>
      </c>
      <c r="N380" s="143" t="s">
        <v>47</v>
      </c>
      <c r="P380" s="144">
        <f>O380*H380</f>
        <v>0</v>
      </c>
      <c r="Q380" s="144">
        <v>0</v>
      </c>
      <c r="R380" s="144">
        <f>Q380*H380</f>
        <v>0</v>
      </c>
      <c r="S380" s="144">
        <v>0</v>
      </c>
      <c r="T380" s="145">
        <f>S380*H380</f>
        <v>0</v>
      </c>
      <c r="AR380" s="146" t="s">
        <v>139</v>
      </c>
      <c r="AT380" s="146" t="s">
        <v>135</v>
      </c>
      <c r="AU380" s="146" t="s">
        <v>21</v>
      </c>
      <c r="AY380" s="17" t="s">
        <v>133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7" t="s">
        <v>90</v>
      </c>
      <c r="BK380" s="147">
        <f>ROUND(I380*H380,2)</f>
        <v>0</v>
      </c>
      <c r="BL380" s="17" t="s">
        <v>139</v>
      </c>
      <c r="BM380" s="146" t="s">
        <v>558</v>
      </c>
    </row>
    <row r="381" spans="2:65" s="12" customFormat="1">
      <c r="B381" s="152"/>
      <c r="D381" s="148" t="s">
        <v>143</v>
      </c>
      <c r="F381" s="154" t="s">
        <v>559</v>
      </c>
      <c r="H381" s="155">
        <v>176.96600000000001</v>
      </c>
      <c r="I381" s="156"/>
      <c r="L381" s="152"/>
      <c r="M381" s="157"/>
      <c r="T381" s="158"/>
      <c r="AT381" s="153" t="s">
        <v>143</v>
      </c>
      <c r="AU381" s="153" t="s">
        <v>21</v>
      </c>
      <c r="AV381" s="12" t="s">
        <v>21</v>
      </c>
      <c r="AW381" s="12" t="s">
        <v>3</v>
      </c>
      <c r="AX381" s="12" t="s">
        <v>90</v>
      </c>
      <c r="AY381" s="153" t="s">
        <v>133</v>
      </c>
    </row>
    <row r="382" spans="2:65" s="1" customFormat="1" ht="16.5" customHeight="1">
      <c r="B382" s="133"/>
      <c r="C382" s="134" t="s">
        <v>560</v>
      </c>
      <c r="D382" s="134" t="s">
        <v>135</v>
      </c>
      <c r="E382" s="135" t="s">
        <v>561</v>
      </c>
      <c r="F382" s="136" t="s">
        <v>562</v>
      </c>
      <c r="G382" s="137" t="s">
        <v>229</v>
      </c>
      <c r="H382" s="138">
        <v>9.3140000000000001</v>
      </c>
      <c r="I382" s="139"/>
      <c r="J382" s="140">
        <f>ROUND(I382*H382,2)</f>
        <v>0</v>
      </c>
      <c r="K382" s="141"/>
      <c r="L382" s="32"/>
      <c r="M382" s="142" t="s">
        <v>1</v>
      </c>
      <c r="N382" s="143" t="s">
        <v>47</v>
      </c>
      <c r="P382" s="144">
        <f>O382*H382</f>
        <v>0</v>
      </c>
      <c r="Q382" s="144">
        <v>0</v>
      </c>
      <c r="R382" s="144">
        <f>Q382*H382</f>
        <v>0</v>
      </c>
      <c r="S382" s="144">
        <v>0</v>
      </c>
      <c r="T382" s="145">
        <f>S382*H382</f>
        <v>0</v>
      </c>
      <c r="AR382" s="146" t="s">
        <v>139</v>
      </c>
      <c r="AT382" s="146" t="s">
        <v>135</v>
      </c>
      <c r="AU382" s="146" t="s">
        <v>21</v>
      </c>
      <c r="AY382" s="17" t="s">
        <v>133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7" t="s">
        <v>90</v>
      </c>
      <c r="BK382" s="147">
        <f>ROUND(I382*H382,2)</f>
        <v>0</v>
      </c>
      <c r="BL382" s="17" t="s">
        <v>139</v>
      </c>
      <c r="BM382" s="146" t="s">
        <v>563</v>
      </c>
    </row>
    <row r="383" spans="2:65" s="1" customFormat="1" ht="33" customHeight="1">
      <c r="B383" s="133"/>
      <c r="C383" s="134" t="s">
        <v>564</v>
      </c>
      <c r="D383" s="134" t="s">
        <v>135</v>
      </c>
      <c r="E383" s="135" t="s">
        <v>565</v>
      </c>
      <c r="F383" s="136" t="s">
        <v>566</v>
      </c>
      <c r="G383" s="137" t="s">
        <v>229</v>
      </c>
      <c r="H383" s="138">
        <v>1.7749999999999999</v>
      </c>
      <c r="I383" s="139"/>
      <c r="J383" s="140">
        <f>ROUND(I383*H383,2)</f>
        <v>0</v>
      </c>
      <c r="K383" s="141"/>
      <c r="L383" s="32"/>
      <c r="M383" s="142" t="s">
        <v>1</v>
      </c>
      <c r="N383" s="143" t="s">
        <v>47</v>
      </c>
      <c r="P383" s="144">
        <f>O383*H383</f>
        <v>0</v>
      </c>
      <c r="Q383" s="144">
        <v>0</v>
      </c>
      <c r="R383" s="144">
        <f>Q383*H383</f>
        <v>0</v>
      </c>
      <c r="S383" s="144">
        <v>0</v>
      </c>
      <c r="T383" s="145">
        <f>S383*H383</f>
        <v>0</v>
      </c>
      <c r="AR383" s="146" t="s">
        <v>139</v>
      </c>
      <c r="AT383" s="146" t="s">
        <v>135</v>
      </c>
      <c r="AU383" s="146" t="s">
        <v>21</v>
      </c>
      <c r="AY383" s="17" t="s">
        <v>133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7" t="s">
        <v>90</v>
      </c>
      <c r="BK383" s="147">
        <f>ROUND(I383*H383,2)</f>
        <v>0</v>
      </c>
      <c r="BL383" s="17" t="s">
        <v>139</v>
      </c>
      <c r="BM383" s="146" t="s">
        <v>567</v>
      </c>
    </row>
    <row r="384" spans="2:65" s="12" customFormat="1">
      <c r="B384" s="152"/>
      <c r="D384" s="148" t="s">
        <v>143</v>
      </c>
      <c r="E384" s="153" t="s">
        <v>1</v>
      </c>
      <c r="F384" s="154" t="s">
        <v>568</v>
      </c>
      <c r="H384" s="155">
        <v>3.0000000000000001E-3</v>
      </c>
      <c r="I384" s="156"/>
      <c r="L384" s="152"/>
      <c r="M384" s="157"/>
      <c r="T384" s="158"/>
      <c r="AT384" s="153" t="s">
        <v>143</v>
      </c>
      <c r="AU384" s="153" t="s">
        <v>21</v>
      </c>
      <c r="AV384" s="12" t="s">
        <v>21</v>
      </c>
      <c r="AW384" s="12" t="s">
        <v>38</v>
      </c>
      <c r="AX384" s="12" t="s">
        <v>82</v>
      </c>
      <c r="AY384" s="153" t="s">
        <v>133</v>
      </c>
    </row>
    <row r="385" spans="2:65" s="12" customFormat="1">
      <c r="B385" s="152"/>
      <c r="D385" s="148" t="s">
        <v>143</v>
      </c>
      <c r="E385" s="153" t="s">
        <v>1</v>
      </c>
      <c r="F385" s="154" t="s">
        <v>569</v>
      </c>
      <c r="H385" s="155">
        <v>1.772</v>
      </c>
      <c r="I385" s="156"/>
      <c r="L385" s="152"/>
      <c r="M385" s="157"/>
      <c r="T385" s="158"/>
      <c r="AT385" s="153" t="s">
        <v>143</v>
      </c>
      <c r="AU385" s="153" t="s">
        <v>21</v>
      </c>
      <c r="AV385" s="12" t="s">
        <v>21</v>
      </c>
      <c r="AW385" s="12" t="s">
        <v>38</v>
      </c>
      <c r="AX385" s="12" t="s">
        <v>82</v>
      </c>
      <c r="AY385" s="153" t="s">
        <v>133</v>
      </c>
    </row>
    <row r="386" spans="2:65" s="14" customFormat="1">
      <c r="B386" s="166"/>
      <c r="D386" s="148" t="s">
        <v>143</v>
      </c>
      <c r="E386" s="167" t="s">
        <v>1</v>
      </c>
      <c r="F386" s="168" t="s">
        <v>237</v>
      </c>
      <c r="H386" s="169">
        <v>1.7749999999999999</v>
      </c>
      <c r="I386" s="170"/>
      <c r="L386" s="166"/>
      <c r="M386" s="171"/>
      <c r="T386" s="172"/>
      <c r="AT386" s="167" t="s">
        <v>143</v>
      </c>
      <c r="AU386" s="167" t="s">
        <v>21</v>
      </c>
      <c r="AV386" s="14" t="s">
        <v>139</v>
      </c>
      <c r="AW386" s="14" t="s">
        <v>38</v>
      </c>
      <c r="AX386" s="14" t="s">
        <v>90</v>
      </c>
      <c r="AY386" s="167" t="s">
        <v>133</v>
      </c>
    </row>
    <row r="387" spans="2:65" s="1" customFormat="1" ht="37.75" customHeight="1">
      <c r="B387" s="133"/>
      <c r="C387" s="134" t="s">
        <v>570</v>
      </c>
      <c r="D387" s="134" t="s">
        <v>135</v>
      </c>
      <c r="E387" s="135" t="s">
        <v>571</v>
      </c>
      <c r="F387" s="136" t="s">
        <v>572</v>
      </c>
      <c r="G387" s="137" t="s">
        <v>229</v>
      </c>
      <c r="H387" s="138">
        <v>2.66</v>
      </c>
      <c r="I387" s="139"/>
      <c r="J387" s="140">
        <f>ROUND(I387*H387,2)</f>
        <v>0</v>
      </c>
      <c r="K387" s="141"/>
      <c r="L387" s="32"/>
      <c r="M387" s="142" t="s">
        <v>1</v>
      </c>
      <c r="N387" s="143" t="s">
        <v>47</v>
      </c>
      <c r="P387" s="144">
        <f>O387*H387</f>
        <v>0</v>
      </c>
      <c r="Q387" s="144">
        <v>0</v>
      </c>
      <c r="R387" s="144">
        <f>Q387*H387</f>
        <v>0</v>
      </c>
      <c r="S387" s="144">
        <v>0</v>
      </c>
      <c r="T387" s="145">
        <f>S387*H387</f>
        <v>0</v>
      </c>
      <c r="AR387" s="146" t="s">
        <v>139</v>
      </c>
      <c r="AT387" s="146" t="s">
        <v>135</v>
      </c>
      <c r="AU387" s="146" t="s">
        <v>21</v>
      </c>
      <c r="AY387" s="17" t="s">
        <v>133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7" t="s">
        <v>90</v>
      </c>
      <c r="BK387" s="147">
        <f>ROUND(I387*H387,2)</f>
        <v>0</v>
      </c>
      <c r="BL387" s="17" t="s">
        <v>139</v>
      </c>
      <c r="BM387" s="146" t="s">
        <v>573</v>
      </c>
    </row>
    <row r="388" spans="2:65" s="12" customFormat="1">
      <c r="B388" s="152"/>
      <c r="D388" s="148" t="s">
        <v>143</v>
      </c>
      <c r="E388" s="153" t="s">
        <v>1</v>
      </c>
      <c r="F388" s="154" t="s">
        <v>574</v>
      </c>
      <c r="H388" s="155">
        <v>2.66</v>
      </c>
      <c r="I388" s="156"/>
      <c r="L388" s="152"/>
      <c r="M388" s="157"/>
      <c r="T388" s="158"/>
      <c r="AT388" s="153" t="s">
        <v>143</v>
      </c>
      <c r="AU388" s="153" t="s">
        <v>21</v>
      </c>
      <c r="AV388" s="12" t="s">
        <v>21</v>
      </c>
      <c r="AW388" s="12" t="s">
        <v>38</v>
      </c>
      <c r="AX388" s="12" t="s">
        <v>90</v>
      </c>
      <c r="AY388" s="153" t="s">
        <v>133</v>
      </c>
    </row>
    <row r="389" spans="2:65" s="1" customFormat="1" ht="37.75" customHeight="1">
      <c r="B389" s="133"/>
      <c r="C389" s="134" t="s">
        <v>575</v>
      </c>
      <c r="D389" s="134" t="s">
        <v>135</v>
      </c>
      <c r="E389" s="135" t="s">
        <v>576</v>
      </c>
      <c r="F389" s="136" t="s">
        <v>577</v>
      </c>
      <c r="G389" s="137" t="s">
        <v>229</v>
      </c>
      <c r="H389" s="138">
        <v>0.90600000000000003</v>
      </c>
      <c r="I389" s="139"/>
      <c r="J389" s="140">
        <f>ROUND(I389*H389,2)</f>
        <v>0</v>
      </c>
      <c r="K389" s="141"/>
      <c r="L389" s="32"/>
      <c r="M389" s="142" t="s">
        <v>1</v>
      </c>
      <c r="N389" s="143" t="s">
        <v>47</v>
      </c>
      <c r="P389" s="144">
        <f>O389*H389</f>
        <v>0</v>
      </c>
      <c r="Q389" s="144">
        <v>0</v>
      </c>
      <c r="R389" s="144">
        <f>Q389*H389</f>
        <v>0</v>
      </c>
      <c r="S389" s="144">
        <v>0</v>
      </c>
      <c r="T389" s="145">
        <f>S389*H389</f>
        <v>0</v>
      </c>
      <c r="AR389" s="146" t="s">
        <v>139</v>
      </c>
      <c r="AT389" s="146" t="s">
        <v>135</v>
      </c>
      <c r="AU389" s="146" t="s">
        <v>21</v>
      </c>
      <c r="AY389" s="17" t="s">
        <v>133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7" t="s">
        <v>90</v>
      </c>
      <c r="BK389" s="147">
        <f>ROUND(I389*H389,2)</f>
        <v>0</v>
      </c>
      <c r="BL389" s="17" t="s">
        <v>139</v>
      </c>
      <c r="BM389" s="146" t="s">
        <v>578</v>
      </c>
    </row>
    <row r="390" spans="2:65" s="12" customFormat="1">
      <c r="B390" s="152"/>
      <c r="D390" s="148" t="s">
        <v>143</v>
      </c>
      <c r="E390" s="153" t="s">
        <v>1</v>
      </c>
      <c r="F390" s="154" t="s">
        <v>579</v>
      </c>
      <c r="H390" s="155">
        <v>0.90600000000000003</v>
      </c>
      <c r="I390" s="156"/>
      <c r="L390" s="152"/>
      <c r="M390" s="157"/>
      <c r="T390" s="158"/>
      <c r="AT390" s="153" t="s">
        <v>143</v>
      </c>
      <c r="AU390" s="153" t="s">
        <v>21</v>
      </c>
      <c r="AV390" s="12" t="s">
        <v>21</v>
      </c>
      <c r="AW390" s="12" t="s">
        <v>38</v>
      </c>
      <c r="AX390" s="12" t="s">
        <v>90</v>
      </c>
      <c r="AY390" s="153" t="s">
        <v>133</v>
      </c>
    </row>
    <row r="391" spans="2:65" s="1" customFormat="1" ht="33" customHeight="1">
      <c r="B391" s="133"/>
      <c r="C391" s="134" t="s">
        <v>580</v>
      </c>
      <c r="D391" s="134" t="s">
        <v>135</v>
      </c>
      <c r="E391" s="135" t="s">
        <v>581</v>
      </c>
      <c r="F391" s="136" t="s">
        <v>582</v>
      </c>
      <c r="G391" s="137" t="s">
        <v>229</v>
      </c>
      <c r="H391" s="138">
        <v>3.9729999999999999</v>
      </c>
      <c r="I391" s="139"/>
      <c r="J391" s="140">
        <f>ROUND(I391*H391,2)</f>
        <v>0</v>
      </c>
      <c r="K391" s="141"/>
      <c r="L391" s="32"/>
      <c r="M391" s="142" t="s">
        <v>1</v>
      </c>
      <c r="N391" s="143" t="s">
        <v>47</v>
      </c>
      <c r="P391" s="144">
        <f>O391*H391</f>
        <v>0</v>
      </c>
      <c r="Q391" s="144">
        <v>0</v>
      </c>
      <c r="R391" s="144">
        <f>Q391*H391</f>
        <v>0</v>
      </c>
      <c r="S391" s="144">
        <v>0</v>
      </c>
      <c r="T391" s="145">
        <f>S391*H391</f>
        <v>0</v>
      </c>
      <c r="AR391" s="146" t="s">
        <v>139</v>
      </c>
      <c r="AT391" s="146" t="s">
        <v>135</v>
      </c>
      <c r="AU391" s="146" t="s">
        <v>21</v>
      </c>
      <c r="AY391" s="17" t="s">
        <v>133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7" t="s">
        <v>90</v>
      </c>
      <c r="BK391" s="147">
        <f>ROUND(I391*H391,2)</f>
        <v>0</v>
      </c>
      <c r="BL391" s="17" t="s">
        <v>139</v>
      </c>
      <c r="BM391" s="146" t="s">
        <v>583</v>
      </c>
    </row>
    <row r="392" spans="2:65" s="12" customFormat="1">
      <c r="B392" s="152"/>
      <c r="D392" s="148" t="s">
        <v>143</v>
      </c>
      <c r="E392" s="153" t="s">
        <v>1</v>
      </c>
      <c r="F392" s="154" t="s">
        <v>584</v>
      </c>
      <c r="H392" s="155">
        <v>3.9729999999999999</v>
      </c>
      <c r="I392" s="156"/>
      <c r="L392" s="152"/>
      <c r="M392" s="157"/>
      <c r="T392" s="158"/>
      <c r="AT392" s="153" t="s">
        <v>143</v>
      </c>
      <c r="AU392" s="153" t="s">
        <v>21</v>
      </c>
      <c r="AV392" s="12" t="s">
        <v>21</v>
      </c>
      <c r="AW392" s="12" t="s">
        <v>38</v>
      </c>
      <c r="AX392" s="12" t="s">
        <v>90</v>
      </c>
      <c r="AY392" s="153" t="s">
        <v>133</v>
      </c>
    </row>
    <row r="393" spans="2:65" s="11" customFormat="1" ht="22.75" customHeight="1">
      <c r="B393" s="121"/>
      <c r="D393" s="122" t="s">
        <v>81</v>
      </c>
      <c r="E393" s="131" t="s">
        <v>585</v>
      </c>
      <c r="F393" s="131" t="s">
        <v>586</v>
      </c>
      <c r="I393" s="124"/>
      <c r="J393" s="132">
        <f>BK393</f>
        <v>0</v>
      </c>
      <c r="L393" s="121"/>
      <c r="M393" s="126"/>
      <c r="P393" s="127">
        <f>P394</f>
        <v>0</v>
      </c>
      <c r="R393" s="127">
        <f>R394</f>
        <v>0</v>
      </c>
      <c r="T393" s="128">
        <f>T394</f>
        <v>0</v>
      </c>
      <c r="AR393" s="122" t="s">
        <v>90</v>
      </c>
      <c r="AT393" s="129" t="s">
        <v>81</v>
      </c>
      <c r="AU393" s="129" t="s">
        <v>90</v>
      </c>
      <c r="AY393" s="122" t="s">
        <v>133</v>
      </c>
      <c r="BK393" s="130">
        <f>BK394</f>
        <v>0</v>
      </c>
    </row>
    <row r="394" spans="2:65" s="1" customFormat="1" ht="16.5" customHeight="1">
      <c r="B394" s="133"/>
      <c r="C394" s="134" t="s">
        <v>587</v>
      </c>
      <c r="D394" s="134" t="s">
        <v>135</v>
      </c>
      <c r="E394" s="135" t="s">
        <v>588</v>
      </c>
      <c r="F394" s="136" t="s">
        <v>589</v>
      </c>
      <c r="G394" s="137" t="s">
        <v>229</v>
      </c>
      <c r="H394" s="138">
        <v>79.125</v>
      </c>
      <c r="I394" s="139"/>
      <c r="J394" s="140">
        <f>ROUND(I394*H394,2)</f>
        <v>0</v>
      </c>
      <c r="K394" s="141"/>
      <c r="L394" s="32"/>
      <c r="M394" s="142" t="s">
        <v>1</v>
      </c>
      <c r="N394" s="143" t="s">
        <v>47</v>
      </c>
      <c r="P394" s="144">
        <f>O394*H394</f>
        <v>0</v>
      </c>
      <c r="Q394" s="144">
        <v>0</v>
      </c>
      <c r="R394" s="144">
        <f>Q394*H394</f>
        <v>0</v>
      </c>
      <c r="S394" s="144">
        <v>0</v>
      </c>
      <c r="T394" s="145">
        <f>S394*H394</f>
        <v>0</v>
      </c>
      <c r="AR394" s="146" t="s">
        <v>139</v>
      </c>
      <c r="AT394" s="146" t="s">
        <v>135</v>
      </c>
      <c r="AU394" s="146" t="s">
        <v>21</v>
      </c>
      <c r="AY394" s="17" t="s">
        <v>133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7" t="s">
        <v>90</v>
      </c>
      <c r="BK394" s="147">
        <f>ROUND(I394*H394,2)</f>
        <v>0</v>
      </c>
      <c r="BL394" s="17" t="s">
        <v>139</v>
      </c>
      <c r="BM394" s="146" t="s">
        <v>590</v>
      </c>
    </row>
    <row r="395" spans="2:65" s="11" customFormat="1" ht="25.9" customHeight="1">
      <c r="B395" s="121"/>
      <c r="D395" s="122" t="s">
        <v>81</v>
      </c>
      <c r="E395" s="123" t="s">
        <v>591</v>
      </c>
      <c r="F395" s="123" t="s">
        <v>592</v>
      </c>
      <c r="I395" s="124"/>
      <c r="J395" s="125">
        <f>BK395</f>
        <v>0</v>
      </c>
      <c r="L395" s="121"/>
      <c r="M395" s="126"/>
      <c r="P395" s="127">
        <f>P396+P406+P410</f>
        <v>0</v>
      </c>
      <c r="R395" s="127">
        <f>R396+R406+R410</f>
        <v>9.6310000000000007E-2</v>
      </c>
      <c r="T395" s="128">
        <f>T396+T406+T410</f>
        <v>0</v>
      </c>
      <c r="AR395" s="122" t="s">
        <v>21</v>
      </c>
      <c r="AT395" s="129" t="s">
        <v>81</v>
      </c>
      <c r="AU395" s="129" t="s">
        <v>82</v>
      </c>
      <c r="AY395" s="122" t="s">
        <v>133</v>
      </c>
      <c r="BK395" s="130">
        <f>BK396+BK406+BK410</f>
        <v>0</v>
      </c>
    </row>
    <row r="396" spans="2:65" s="11" customFormat="1" ht="22.75" customHeight="1">
      <c r="B396" s="121"/>
      <c r="D396" s="122" t="s">
        <v>81</v>
      </c>
      <c r="E396" s="131" t="s">
        <v>593</v>
      </c>
      <c r="F396" s="131" t="s">
        <v>594</v>
      </c>
      <c r="I396" s="124"/>
      <c r="J396" s="132">
        <f>BK396</f>
        <v>0</v>
      </c>
      <c r="L396" s="121"/>
      <c r="M396" s="126"/>
      <c r="P396" s="127">
        <f>SUM(P397:P405)</f>
        <v>0</v>
      </c>
      <c r="R396" s="127">
        <f>SUM(R397:R405)</f>
        <v>4.9010000000000005E-2</v>
      </c>
      <c r="T396" s="128">
        <f>SUM(T397:T405)</f>
        <v>0</v>
      </c>
      <c r="AR396" s="122" t="s">
        <v>21</v>
      </c>
      <c r="AT396" s="129" t="s">
        <v>81</v>
      </c>
      <c r="AU396" s="129" t="s">
        <v>90</v>
      </c>
      <c r="AY396" s="122" t="s">
        <v>133</v>
      </c>
      <c r="BK396" s="130">
        <f>SUM(BK397:BK405)</f>
        <v>0</v>
      </c>
    </row>
    <row r="397" spans="2:65" s="1" customFormat="1" ht="33" customHeight="1">
      <c r="B397" s="133"/>
      <c r="C397" s="134" t="s">
        <v>595</v>
      </c>
      <c r="D397" s="134" t="s">
        <v>135</v>
      </c>
      <c r="E397" s="135" t="s">
        <v>596</v>
      </c>
      <c r="F397" s="136" t="s">
        <v>597</v>
      </c>
      <c r="G397" s="137" t="s">
        <v>308</v>
      </c>
      <c r="H397" s="138">
        <v>1</v>
      </c>
      <c r="I397" s="139"/>
      <c r="J397" s="140">
        <f>ROUND(I397*H397,2)</f>
        <v>0</v>
      </c>
      <c r="K397" s="141"/>
      <c r="L397" s="32"/>
      <c r="M397" s="142" t="s">
        <v>1</v>
      </c>
      <c r="N397" s="143" t="s">
        <v>47</v>
      </c>
      <c r="P397" s="144">
        <f>O397*H397</f>
        <v>0</v>
      </c>
      <c r="Q397" s="144">
        <v>0</v>
      </c>
      <c r="R397" s="144">
        <f>Q397*H397</f>
        <v>0</v>
      </c>
      <c r="S397" s="144">
        <v>0</v>
      </c>
      <c r="T397" s="145">
        <f>S397*H397</f>
        <v>0</v>
      </c>
      <c r="AR397" s="146" t="s">
        <v>217</v>
      </c>
      <c r="AT397" s="146" t="s">
        <v>135</v>
      </c>
      <c r="AU397" s="146" t="s">
        <v>21</v>
      </c>
      <c r="AY397" s="17" t="s">
        <v>133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7" t="s">
        <v>90</v>
      </c>
      <c r="BK397" s="147">
        <f>ROUND(I397*H397,2)</f>
        <v>0</v>
      </c>
      <c r="BL397" s="17" t="s">
        <v>217</v>
      </c>
      <c r="BM397" s="146" t="s">
        <v>598</v>
      </c>
    </row>
    <row r="398" spans="2:65" s="12" customFormat="1">
      <c r="B398" s="152"/>
      <c r="D398" s="148" t="s">
        <v>143</v>
      </c>
      <c r="E398" s="153" t="s">
        <v>1</v>
      </c>
      <c r="F398" s="154" t="s">
        <v>310</v>
      </c>
      <c r="H398" s="155">
        <v>1</v>
      </c>
      <c r="I398" s="156"/>
      <c r="L398" s="152"/>
      <c r="M398" s="157"/>
      <c r="T398" s="158"/>
      <c r="AT398" s="153" t="s">
        <v>143</v>
      </c>
      <c r="AU398" s="153" t="s">
        <v>21</v>
      </c>
      <c r="AV398" s="12" t="s">
        <v>21</v>
      </c>
      <c r="AW398" s="12" t="s">
        <v>38</v>
      </c>
      <c r="AX398" s="12" t="s">
        <v>90</v>
      </c>
      <c r="AY398" s="153" t="s">
        <v>133</v>
      </c>
    </row>
    <row r="399" spans="2:65" s="1" customFormat="1" ht="24.15" customHeight="1">
      <c r="B399" s="133"/>
      <c r="C399" s="179" t="s">
        <v>599</v>
      </c>
      <c r="D399" s="179" t="s">
        <v>267</v>
      </c>
      <c r="E399" s="180" t="s">
        <v>600</v>
      </c>
      <c r="F399" s="181" t="s">
        <v>601</v>
      </c>
      <c r="G399" s="182" t="s">
        <v>308</v>
      </c>
      <c r="H399" s="183">
        <v>1</v>
      </c>
      <c r="I399" s="184"/>
      <c r="J399" s="185">
        <f>ROUND(I399*H399,2)</f>
        <v>0</v>
      </c>
      <c r="K399" s="186"/>
      <c r="L399" s="187"/>
      <c r="M399" s="188" t="s">
        <v>1</v>
      </c>
      <c r="N399" s="189" t="s">
        <v>47</v>
      </c>
      <c r="P399" s="144">
        <f>O399*H399</f>
        <v>0</v>
      </c>
      <c r="Q399" s="144">
        <v>3.3000000000000002E-2</v>
      </c>
      <c r="R399" s="144">
        <f>Q399*H399</f>
        <v>3.3000000000000002E-2</v>
      </c>
      <c r="S399" s="144">
        <v>0</v>
      </c>
      <c r="T399" s="145">
        <f>S399*H399</f>
        <v>0</v>
      </c>
      <c r="AR399" s="146" t="s">
        <v>305</v>
      </c>
      <c r="AT399" s="146" t="s">
        <v>267</v>
      </c>
      <c r="AU399" s="146" t="s">
        <v>21</v>
      </c>
      <c r="AY399" s="17" t="s">
        <v>133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7" t="s">
        <v>90</v>
      </c>
      <c r="BK399" s="147">
        <f>ROUND(I399*H399,2)</f>
        <v>0</v>
      </c>
      <c r="BL399" s="17" t="s">
        <v>217</v>
      </c>
      <c r="BM399" s="146" t="s">
        <v>602</v>
      </c>
    </row>
    <row r="400" spans="2:65" s="1" customFormat="1" ht="81">
      <c r="B400" s="32"/>
      <c r="D400" s="148" t="s">
        <v>141</v>
      </c>
      <c r="F400" s="149" t="s">
        <v>603</v>
      </c>
      <c r="I400" s="150"/>
      <c r="L400" s="32"/>
      <c r="M400" s="151"/>
      <c r="T400" s="56"/>
      <c r="AT400" s="17" t="s">
        <v>141</v>
      </c>
      <c r="AU400" s="17" t="s">
        <v>21</v>
      </c>
    </row>
    <row r="401" spans="2:65" s="1" customFormat="1" ht="24.15" customHeight="1">
      <c r="B401" s="133"/>
      <c r="C401" s="134" t="s">
        <v>604</v>
      </c>
      <c r="D401" s="134" t="s">
        <v>135</v>
      </c>
      <c r="E401" s="135" t="s">
        <v>605</v>
      </c>
      <c r="F401" s="136" t="s">
        <v>606</v>
      </c>
      <c r="G401" s="137" t="s">
        <v>308</v>
      </c>
      <c r="H401" s="138">
        <v>1</v>
      </c>
      <c r="I401" s="139"/>
      <c r="J401" s="140">
        <f>ROUND(I401*H401,2)</f>
        <v>0</v>
      </c>
      <c r="K401" s="141"/>
      <c r="L401" s="32"/>
      <c r="M401" s="142" t="s">
        <v>1</v>
      </c>
      <c r="N401" s="143" t="s">
        <v>47</v>
      </c>
      <c r="P401" s="144">
        <f>O401*H401</f>
        <v>0</v>
      </c>
      <c r="Q401" s="144">
        <v>4.8000000000000001E-4</v>
      </c>
      <c r="R401" s="144">
        <f>Q401*H401</f>
        <v>4.8000000000000001E-4</v>
      </c>
      <c r="S401" s="144">
        <v>0</v>
      </c>
      <c r="T401" s="145">
        <f>S401*H401</f>
        <v>0</v>
      </c>
      <c r="AR401" s="146" t="s">
        <v>139</v>
      </c>
      <c r="AT401" s="146" t="s">
        <v>135</v>
      </c>
      <c r="AU401" s="146" t="s">
        <v>21</v>
      </c>
      <c r="AY401" s="17" t="s">
        <v>133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7" t="s">
        <v>90</v>
      </c>
      <c r="BK401" s="147">
        <f>ROUND(I401*H401,2)</f>
        <v>0</v>
      </c>
      <c r="BL401" s="17" t="s">
        <v>139</v>
      </c>
      <c r="BM401" s="146" t="s">
        <v>607</v>
      </c>
    </row>
    <row r="402" spans="2:65" s="1" customFormat="1" ht="36">
      <c r="B402" s="32"/>
      <c r="D402" s="148" t="s">
        <v>141</v>
      </c>
      <c r="F402" s="149" t="s">
        <v>608</v>
      </c>
      <c r="I402" s="150"/>
      <c r="L402" s="32"/>
      <c r="M402" s="151"/>
      <c r="T402" s="56"/>
      <c r="AT402" s="17" t="s">
        <v>141</v>
      </c>
      <c r="AU402" s="17" t="s">
        <v>21</v>
      </c>
    </row>
    <row r="403" spans="2:65" s="12" customFormat="1">
      <c r="B403" s="152"/>
      <c r="D403" s="148" t="s">
        <v>143</v>
      </c>
      <c r="E403" s="153" t="s">
        <v>1</v>
      </c>
      <c r="F403" s="154" t="s">
        <v>310</v>
      </c>
      <c r="H403" s="155">
        <v>1</v>
      </c>
      <c r="I403" s="156"/>
      <c r="L403" s="152"/>
      <c r="M403" s="157"/>
      <c r="T403" s="158"/>
      <c r="AT403" s="153" t="s">
        <v>143</v>
      </c>
      <c r="AU403" s="153" t="s">
        <v>21</v>
      </c>
      <c r="AV403" s="12" t="s">
        <v>21</v>
      </c>
      <c r="AW403" s="12" t="s">
        <v>38</v>
      </c>
      <c r="AX403" s="12" t="s">
        <v>90</v>
      </c>
      <c r="AY403" s="153" t="s">
        <v>133</v>
      </c>
    </row>
    <row r="404" spans="2:65" s="1" customFormat="1" ht="24.15" customHeight="1">
      <c r="B404" s="133"/>
      <c r="C404" s="179" t="s">
        <v>609</v>
      </c>
      <c r="D404" s="179" t="s">
        <v>267</v>
      </c>
      <c r="E404" s="180" t="s">
        <v>610</v>
      </c>
      <c r="F404" s="181" t="s">
        <v>611</v>
      </c>
      <c r="G404" s="182" t="s">
        <v>308</v>
      </c>
      <c r="H404" s="183">
        <v>1</v>
      </c>
      <c r="I404" s="184"/>
      <c r="J404" s="185">
        <f>ROUND(I404*H404,2)</f>
        <v>0</v>
      </c>
      <c r="K404" s="186"/>
      <c r="L404" s="187"/>
      <c r="M404" s="188" t="s">
        <v>1</v>
      </c>
      <c r="N404" s="189" t="s">
        <v>47</v>
      </c>
      <c r="P404" s="144">
        <f>O404*H404</f>
        <v>0</v>
      </c>
      <c r="Q404" s="144">
        <v>1.553E-2</v>
      </c>
      <c r="R404" s="144">
        <f>Q404*H404</f>
        <v>1.553E-2</v>
      </c>
      <c r="S404" s="144">
        <v>0</v>
      </c>
      <c r="T404" s="145">
        <f>S404*H404</f>
        <v>0</v>
      </c>
      <c r="AR404" s="146" t="s">
        <v>179</v>
      </c>
      <c r="AT404" s="146" t="s">
        <v>267</v>
      </c>
      <c r="AU404" s="146" t="s">
        <v>21</v>
      </c>
      <c r="AY404" s="17" t="s">
        <v>133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7" t="s">
        <v>90</v>
      </c>
      <c r="BK404" s="147">
        <f>ROUND(I404*H404,2)</f>
        <v>0</v>
      </c>
      <c r="BL404" s="17" t="s">
        <v>139</v>
      </c>
      <c r="BM404" s="146" t="s">
        <v>612</v>
      </c>
    </row>
    <row r="405" spans="2:65" s="1" customFormat="1" ht="54">
      <c r="B405" s="32"/>
      <c r="D405" s="148" t="s">
        <v>141</v>
      </c>
      <c r="F405" s="149" t="s">
        <v>613</v>
      </c>
      <c r="I405" s="150"/>
      <c r="L405" s="32"/>
      <c r="M405" s="151"/>
      <c r="T405" s="56"/>
      <c r="AT405" s="17" t="s">
        <v>141</v>
      </c>
      <c r="AU405" s="17" t="s">
        <v>21</v>
      </c>
    </row>
    <row r="406" spans="2:65" s="11" customFormat="1" ht="22.75" customHeight="1">
      <c r="B406" s="121"/>
      <c r="D406" s="122" t="s">
        <v>81</v>
      </c>
      <c r="E406" s="131" t="s">
        <v>614</v>
      </c>
      <c r="F406" s="131" t="s">
        <v>615</v>
      </c>
      <c r="I406" s="124"/>
      <c r="J406" s="132">
        <f>BK406</f>
        <v>0</v>
      </c>
      <c r="L406" s="121"/>
      <c r="M406" s="126"/>
      <c r="P406" s="127">
        <f>SUM(P407:P409)</f>
        <v>0</v>
      </c>
      <c r="R406" s="127">
        <f>SUM(R407:R409)</f>
        <v>1.83E-2</v>
      </c>
      <c r="T406" s="128">
        <f>SUM(T407:T409)</f>
        <v>0</v>
      </c>
      <c r="AR406" s="122" t="s">
        <v>21</v>
      </c>
      <c r="AT406" s="129" t="s">
        <v>81</v>
      </c>
      <c r="AU406" s="129" t="s">
        <v>90</v>
      </c>
      <c r="AY406" s="122" t="s">
        <v>133</v>
      </c>
      <c r="BK406" s="130">
        <f>SUM(BK407:BK409)</f>
        <v>0</v>
      </c>
    </row>
    <row r="407" spans="2:65" s="1" customFormat="1" ht="24.15" customHeight="1">
      <c r="B407" s="133"/>
      <c r="C407" s="134" t="s">
        <v>616</v>
      </c>
      <c r="D407" s="134" t="s">
        <v>135</v>
      </c>
      <c r="E407" s="135" t="s">
        <v>617</v>
      </c>
      <c r="F407" s="136" t="s">
        <v>618</v>
      </c>
      <c r="G407" s="137" t="s">
        <v>147</v>
      </c>
      <c r="H407" s="138">
        <v>3</v>
      </c>
      <c r="I407" s="139"/>
      <c r="J407" s="140">
        <f>ROUND(I407*H407,2)</f>
        <v>0</v>
      </c>
      <c r="K407" s="141"/>
      <c r="L407" s="32"/>
      <c r="M407" s="142" t="s">
        <v>1</v>
      </c>
      <c r="N407" s="143" t="s">
        <v>47</v>
      </c>
      <c r="P407" s="144">
        <f>O407*H407</f>
        <v>0</v>
      </c>
      <c r="Q407" s="144">
        <v>0</v>
      </c>
      <c r="R407" s="144">
        <f>Q407*H407</f>
        <v>0</v>
      </c>
      <c r="S407" s="144">
        <v>0</v>
      </c>
      <c r="T407" s="145">
        <f>S407*H407</f>
        <v>0</v>
      </c>
      <c r="AR407" s="146" t="s">
        <v>217</v>
      </c>
      <c r="AT407" s="146" t="s">
        <v>135</v>
      </c>
      <c r="AU407" s="146" t="s">
        <v>21</v>
      </c>
      <c r="AY407" s="17" t="s">
        <v>133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7" t="s">
        <v>90</v>
      </c>
      <c r="BK407" s="147">
        <f>ROUND(I407*H407,2)</f>
        <v>0</v>
      </c>
      <c r="BL407" s="17" t="s">
        <v>217</v>
      </c>
      <c r="BM407" s="146" t="s">
        <v>619</v>
      </c>
    </row>
    <row r="408" spans="2:65" s="12" customFormat="1">
      <c r="B408" s="152"/>
      <c r="D408" s="148" t="s">
        <v>143</v>
      </c>
      <c r="E408" s="153" t="s">
        <v>1</v>
      </c>
      <c r="F408" s="154" t="s">
        <v>620</v>
      </c>
      <c r="H408" s="155">
        <v>3</v>
      </c>
      <c r="I408" s="156"/>
      <c r="L408" s="152"/>
      <c r="M408" s="157"/>
      <c r="T408" s="158"/>
      <c r="AT408" s="153" t="s">
        <v>143</v>
      </c>
      <c r="AU408" s="153" t="s">
        <v>21</v>
      </c>
      <c r="AV408" s="12" t="s">
        <v>21</v>
      </c>
      <c r="AW408" s="12" t="s">
        <v>38</v>
      </c>
      <c r="AX408" s="12" t="s">
        <v>90</v>
      </c>
      <c r="AY408" s="153" t="s">
        <v>133</v>
      </c>
    </row>
    <row r="409" spans="2:65" s="1" customFormat="1" ht="16.5" customHeight="1">
      <c r="B409" s="133"/>
      <c r="C409" s="179" t="s">
        <v>621</v>
      </c>
      <c r="D409" s="179" t="s">
        <v>267</v>
      </c>
      <c r="E409" s="180" t="s">
        <v>622</v>
      </c>
      <c r="F409" s="181" t="s">
        <v>623</v>
      </c>
      <c r="G409" s="182" t="s">
        <v>147</v>
      </c>
      <c r="H409" s="183">
        <v>3</v>
      </c>
      <c r="I409" s="184"/>
      <c r="J409" s="185">
        <f>ROUND(I409*H409,2)</f>
        <v>0</v>
      </c>
      <c r="K409" s="186"/>
      <c r="L409" s="187"/>
      <c r="M409" s="188" t="s">
        <v>1</v>
      </c>
      <c r="N409" s="189" t="s">
        <v>47</v>
      </c>
      <c r="P409" s="144">
        <f>O409*H409</f>
        <v>0</v>
      </c>
      <c r="Q409" s="144">
        <v>6.1000000000000004E-3</v>
      </c>
      <c r="R409" s="144">
        <f>Q409*H409</f>
        <v>1.83E-2</v>
      </c>
      <c r="S409" s="144">
        <v>0</v>
      </c>
      <c r="T409" s="145">
        <f>S409*H409</f>
        <v>0</v>
      </c>
      <c r="AR409" s="146" t="s">
        <v>305</v>
      </c>
      <c r="AT409" s="146" t="s">
        <v>267</v>
      </c>
      <c r="AU409" s="146" t="s">
        <v>21</v>
      </c>
      <c r="AY409" s="17" t="s">
        <v>133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7" t="s">
        <v>90</v>
      </c>
      <c r="BK409" s="147">
        <f>ROUND(I409*H409,2)</f>
        <v>0</v>
      </c>
      <c r="BL409" s="17" t="s">
        <v>217</v>
      </c>
      <c r="BM409" s="146" t="s">
        <v>624</v>
      </c>
    </row>
    <row r="410" spans="2:65" s="11" customFormat="1" ht="22.75" customHeight="1">
      <c r="B410" s="121"/>
      <c r="D410" s="122" t="s">
        <v>81</v>
      </c>
      <c r="E410" s="131" t="s">
        <v>625</v>
      </c>
      <c r="F410" s="131" t="s">
        <v>626</v>
      </c>
      <c r="I410" s="124"/>
      <c r="J410" s="132">
        <f>BK410</f>
        <v>0</v>
      </c>
      <c r="L410" s="121"/>
      <c r="M410" s="126"/>
      <c r="P410" s="127">
        <f>SUM(P411:P425)</f>
        <v>0</v>
      </c>
      <c r="R410" s="127">
        <f>SUM(R411:R425)</f>
        <v>2.8999999999999998E-2</v>
      </c>
      <c r="T410" s="128">
        <f>SUM(T411:T425)</f>
        <v>0</v>
      </c>
      <c r="AR410" s="122" t="s">
        <v>21</v>
      </c>
      <c r="AT410" s="129" t="s">
        <v>81</v>
      </c>
      <c r="AU410" s="129" t="s">
        <v>90</v>
      </c>
      <c r="AY410" s="122" t="s">
        <v>133</v>
      </c>
      <c r="BK410" s="130">
        <f>SUM(BK411:BK425)</f>
        <v>0</v>
      </c>
    </row>
    <row r="411" spans="2:65" s="1" customFormat="1" ht="66.75" customHeight="1">
      <c r="B411" s="133"/>
      <c r="C411" s="134" t="s">
        <v>627</v>
      </c>
      <c r="D411" s="134" t="s">
        <v>135</v>
      </c>
      <c r="E411" s="135" t="s">
        <v>628</v>
      </c>
      <c r="F411" s="136" t="s">
        <v>629</v>
      </c>
      <c r="G411" s="137" t="s">
        <v>138</v>
      </c>
      <c r="H411" s="138">
        <v>5</v>
      </c>
      <c r="I411" s="139"/>
      <c r="J411" s="140">
        <f>ROUND(I411*H411,2)</f>
        <v>0</v>
      </c>
      <c r="K411" s="141"/>
      <c r="L411" s="32"/>
      <c r="M411" s="142" t="s">
        <v>1</v>
      </c>
      <c r="N411" s="143" t="s">
        <v>47</v>
      </c>
      <c r="P411" s="144">
        <f>O411*H411</f>
        <v>0</v>
      </c>
      <c r="Q411" s="144">
        <v>4.7800000000000004E-3</v>
      </c>
      <c r="R411" s="144">
        <f>Q411*H411</f>
        <v>2.3900000000000001E-2</v>
      </c>
      <c r="S411" s="144">
        <v>0</v>
      </c>
      <c r="T411" s="145">
        <f>S411*H411</f>
        <v>0</v>
      </c>
      <c r="AR411" s="146" t="s">
        <v>139</v>
      </c>
      <c r="AT411" s="146" t="s">
        <v>135</v>
      </c>
      <c r="AU411" s="146" t="s">
        <v>21</v>
      </c>
      <c r="AY411" s="17" t="s">
        <v>133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7" t="s">
        <v>90</v>
      </c>
      <c r="BK411" s="147">
        <f>ROUND(I411*H411,2)</f>
        <v>0</v>
      </c>
      <c r="BL411" s="17" t="s">
        <v>139</v>
      </c>
      <c r="BM411" s="146" t="s">
        <v>630</v>
      </c>
    </row>
    <row r="412" spans="2:65" s="1" customFormat="1" ht="54">
      <c r="B412" s="32"/>
      <c r="D412" s="148" t="s">
        <v>141</v>
      </c>
      <c r="F412" s="149" t="s">
        <v>631</v>
      </c>
      <c r="I412" s="150"/>
      <c r="L412" s="32"/>
      <c r="M412" s="151"/>
      <c r="T412" s="56"/>
      <c r="AT412" s="17" t="s">
        <v>141</v>
      </c>
      <c r="AU412" s="17" t="s">
        <v>21</v>
      </c>
    </row>
    <row r="413" spans="2:65" s="12" customFormat="1" ht="20">
      <c r="B413" s="152"/>
      <c r="D413" s="148" t="s">
        <v>143</v>
      </c>
      <c r="E413" s="153" t="s">
        <v>1</v>
      </c>
      <c r="F413" s="154" t="s">
        <v>671</v>
      </c>
      <c r="H413" s="155">
        <v>5</v>
      </c>
      <c r="I413" s="156"/>
      <c r="L413" s="152"/>
      <c r="M413" s="157"/>
      <c r="T413" s="158"/>
      <c r="AT413" s="153" t="s">
        <v>143</v>
      </c>
      <c r="AU413" s="153" t="s">
        <v>21</v>
      </c>
      <c r="AV413" s="12" t="s">
        <v>21</v>
      </c>
      <c r="AW413" s="12" t="s">
        <v>38</v>
      </c>
      <c r="AX413" s="12" t="s">
        <v>90</v>
      </c>
      <c r="AY413" s="153" t="s">
        <v>133</v>
      </c>
    </row>
    <row r="414" spans="2:65" s="1" customFormat="1" ht="55.5" customHeight="1">
      <c r="B414" s="133"/>
      <c r="C414" s="134" t="s">
        <v>632</v>
      </c>
      <c r="D414" s="134" t="s">
        <v>135</v>
      </c>
      <c r="E414" s="135" t="s">
        <v>633</v>
      </c>
      <c r="F414" s="136" t="s">
        <v>634</v>
      </c>
      <c r="G414" s="137" t="s">
        <v>138</v>
      </c>
      <c r="H414" s="138">
        <v>5</v>
      </c>
      <c r="I414" s="139"/>
      <c r="J414" s="140">
        <f>ROUND(I414*H414,2)</f>
        <v>0</v>
      </c>
      <c r="K414" s="141"/>
      <c r="L414" s="32"/>
      <c r="M414" s="142" t="s">
        <v>1</v>
      </c>
      <c r="N414" s="143" t="s">
        <v>47</v>
      </c>
      <c r="P414" s="144">
        <f>O414*H414</f>
        <v>0</v>
      </c>
      <c r="Q414" s="144">
        <v>0</v>
      </c>
      <c r="R414" s="144">
        <f>Q414*H414</f>
        <v>0</v>
      </c>
      <c r="S414" s="144">
        <v>0</v>
      </c>
      <c r="T414" s="145">
        <f>S414*H414</f>
        <v>0</v>
      </c>
      <c r="AR414" s="146" t="s">
        <v>139</v>
      </c>
      <c r="AT414" s="146" t="s">
        <v>135</v>
      </c>
      <c r="AU414" s="146" t="s">
        <v>21</v>
      </c>
      <c r="AY414" s="17" t="s">
        <v>133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7" t="s">
        <v>90</v>
      </c>
      <c r="BK414" s="147">
        <f>ROUND(I414*H414,2)</f>
        <v>0</v>
      </c>
      <c r="BL414" s="17" t="s">
        <v>139</v>
      </c>
      <c r="BM414" s="146" t="s">
        <v>635</v>
      </c>
    </row>
    <row r="415" spans="2:65" s="1" customFormat="1" ht="90">
      <c r="B415" s="32"/>
      <c r="D415" s="148" t="s">
        <v>141</v>
      </c>
      <c r="F415" s="149" t="s">
        <v>636</v>
      </c>
      <c r="I415" s="150"/>
      <c r="L415" s="32"/>
      <c r="M415" s="151"/>
      <c r="T415" s="56"/>
      <c r="AT415" s="17" t="s">
        <v>141</v>
      </c>
      <c r="AU415" s="17" t="s">
        <v>21</v>
      </c>
    </row>
    <row r="416" spans="2:65" s="12" customFormat="1" ht="20">
      <c r="B416" s="152"/>
      <c r="D416" s="148" t="s">
        <v>143</v>
      </c>
      <c r="E416" s="153" t="s">
        <v>1</v>
      </c>
      <c r="F416" s="154" t="s">
        <v>671</v>
      </c>
      <c r="H416" s="155">
        <v>5</v>
      </c>
      <c r="I416" s="156"/>
      <c r="L416" s="152"/>
      <c r="M416" s="157"/>
      <c r="T416" s="158"/>
      <c r="AT416" s="153" t="s">
        <v>143</v>
      </c>
      <c r="AU416" s="153" t="s">
        <v>21</v>
      </c>
      <c r="AV416" s="12" t="s">
        <v>21</v>
      </c>
      <c r="AW416" s="12" t="s">
        <v>38</v>
      </c>
      <c r="AX416" s="12" t="s">
        <v>90</v>
      </c>
      <c r="AY416" s="153" t="s">
        <v>133</v>
      </c>
    </row>
    <row r="417" spans="2:65" s="1" customFormat="1" ht="24.15" customHeight="1">
      <c r="B417" s="133"/>
      <c r="C417" s="134" t="s">
        <v>637</v>
      </c>
      <c r="D417" s="134" t="s">
        <v>135</v>
      </c>
      <c r="E417" s="135" t="s">
        <v>638</v>
      </c>
      <c r="F417" s="136" t="s">
        <v>639</v>
      </c>
      <c r="G417" s="137" t="s">
        <v>138</v>
      </c>
      <c r="H417" s="138">
        <v>5</v>
      </c>
      <c r="I417" s="139"/>
      <c r="J417" s="140">
        <f>ROUND(I417*H417,2)</f>
        <v>0</v>
      </c>
      <c r="K417" s="141"/>
      <c r="L417" s="32"/>
      <c r="M417" s="142" t="s">
        <v>1</v>
      </c>
      <c r="N417" s="143" t="s">
        <v>47</v>
      </c>
      <c r="P417" s="144">
        <f>O417*H417</f>
        <v>0</v>
      </c>
      <c r="Q417" s="144">
        <v>0</v>
      </c>
      <c r="R417" s="144">
        <f>Q417*H417</f>
        <v>0</v>
      </c>
      <c r="S417" s="144">
        <v>0</v>
      </c>
      <c r="T417" s="145">
        <f>S417*H417</f>
        <v>0</v>
      </c>
      <c r="AR417" s="146" t="s">
        <v>217</v>
      </c>
      <c r="AT417" s="146" t="s">
        <v>135</v>
      </c>
      <c r="AU417" s="146" t="s">
        <v>21</v>
      </c>
      <c r="AY417" s="17" t="s">
        <v>133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7" t="s">
        <v>90</v>
      </c>
      <c r="BK417" s="147">
        <f>ROUND(I417*H417,2)</f>
        <v>0</v>
      </c>
      <c r="BL417" s="17" t="s">
        <v>217</v>
      </c>
      <c r="BM417" s="146" t="s">
        <v>640</v>
      </c>
    </row>
    <row r="418" spans="2:65" s="1" customFormat="1" ht="54">
      <c r="B418" s="32"/>
      <c r="D418" s="148" t="s">
        <v>141</v>
      </c>
      <c r="F418" s="149" t="s">
        <v>631</v>
      </c>
      <c r="I418" s="150"/>
      <c r="L418" s="32"/>
      <c r="M418" s="151"/>
      <c r="T418" s="56"/>
      <c r="AT418" s="17" t="s">
        <v>141</v>
      </c>
      <c r="AU418" s="17" t="s">
        <v>21</v>
      </c>
    </row>
    <row r="419" spans="2:65" s="12" customFormat="1" ht="20">
      <c r="B419" s="152"/>
      <c r="D419" s="148" t="s">
        <v>143</v>
      </c>
      <c r="E419" s="153" t="s">
        <v>1</v>
      </c>
      <c r="F419" s="154" t="s">
        <v>671</v>
      </c>
      <c r="H419" s="155">
        <v>5</v>
      </c>
      <c r="I419" s="156"/>
      <c r="L419" s="152"/>
      <c r="M419" s="157"/>
      <c r="T419" s="158"/>
      <c r="AT419" s="153" t="s">
        <v>143</v>
      </c>
      <c r="AU419" s="153" t="s">
        <v>21</v>
      </c>
      <c r="AV419" s="12" t="s">
        <v>21</v>
      </c>
      <c r="AW419" s="12" t="s">
        <v>38</v>
      </c>
      <c r="AX419" s="12" t="s">
        <v>90</v>
      </c>
      <c r="AY419" s="153" t="s">
        <v>133</v>
      </c>
    </row>
    <row r="420" spans="2:65" s="1" customFormat="1" ht="24.15" customHeight="1">
      <c r="B420" s="133"/>
      <c r="C420" s="134" t="s">
        <v>641</v>
      </c>
      <c r="D420" s="134" t="s">
        <v>135</v>
      </c>
      <c r="E420" s="135" t="s">
        <v>642</v>
      </c>
      <c r="F420" s="136" t="s">
        <v>643</v>
      </c>
      <c r="G420" s="137" t="s">
        <v>138</v>
      </c>
      <c r="H420" s="138">
        <v>5</v>
      </c>
      <c r="I420" s="139"/>
      <c r="J420" s="140">
        <f>ROUND(I420*H420,2)</f>
        <v>0</v>
      </c>
      <c r="K420" s="141"/>
      <c r="L420" s="32"/>
      <c r="M420" s="142" t="s">
        <v>1</v>
      </c>
      <c r="N420" s="143" t="s">
        <v>47</v>
      </c>
      <c r="P420" s="144">
        <f>O420*H420</f>
        <v>0</v>
      </c>
      <c r="Q420" s="144">
        <v>7.3999999999999999E-4</v>
      </c>
      <c r="R420" s="144">
        <f>Q420*H420</f>
        <v>3.7000000000000002E-3</v>
      </c>
      <c r="S420" s="144">
        <v>0</v>
      </c>
      <c r="T420" s="145">
        <f>S420*H420</f>
        <v>0</v>
      </c>
      <c r="AR420" s="146" t="s">
        <v>217</v>
      </c>
      <c r="AT420" s="146" t="s">
        <v>135</v>
      </c>
      <c r="AU420" s="146" t="s">
        <v>21</v>
      </c>
      <c r="AY420" s="17" t="s">
        <v>133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7" t="s">
        <v>90</v>
      </c>
      <c r="BK420" s="147">
        <f>ROUND(I420*H420,2)</f>
        <v>0</v>
      </c>
      <c r="BL420" s="17" t="s">
        <v>217</v>
      </c>
      <c r="BM420" s="146" t="s">
        <v>644</v>
      </c>
    </row>
    <row r="421" spans="2:65" s="1" customFormat="1" ht="108">
      <c r="B421" s="32"/>
      <c r="D421" s="148" t="s">
        <v>141</v>
      </c>
      <c r="F421" s="149" t="s">
        <v>645</v>
      </c>
      <c r="I421" s="150"/>
      <c r="L421" s="32"/>
      <c r="M421" s="151"/>
      <c r="T421" s="56"/>
      <c r="AT421" s="17" t="s">
        <v>141</v>
      </c>
      <c r="AU421" s="17" t="s">
        <v>21</v>
      </c>
    </row>
    <row r="422" spans="2:65" s="12" customFormat="1" ht="20">
      <c r="B422" s="152"/>
      <c r="D422" s="148" t="s">
        <v>143</v>
      </c>
      <c r="E422" s="153" t="s">
        <v>1</v>
      </c>
      <c r="F422" s="154" t="s">
        <v>671</v>
      </c>
      <c r="H422" s="155">
        <v>5</v>
      </c>
      <c r="I422" s="156"/>
      <c r="L422" s="152"/>
      <c r="M422" s="157"/>
      <c r="T422" s="158"/>
      <c r="AT422" s="153" t="s">
        <v>143</v>
      </c>
      <c r="AU422" s="153" t="s">
        <v>21</v>
      </c>
      <c r="AV422" s="12" t="s">
        <v>21</v>
      </c>
      <c r="AW422" s="12" t="s">
        <v>38</v>
      </c>
      <c r="AX422" s="12" t="s">
        <v>90</v>
      </c>
      <c r="AY422" s="153" t="s">
        <v>133</v>
      </c>
    </row>
    <row r="423" spans="2:65" s="1" customFormat="1" ht="24.15" customHeight="1">
      <c r="B423" s="133"/>
      <c r="C423" s="134" t="s">
        <v>646</v>
      </c>
      <c r="D423" s="134" t="s">
        <v>135</v>
      </c>
      <c r="E423" s="135" t="s">
        <v>647</v>
      </c>
      <c r="F423" s="136" t="s">
        <v>648</v>
      </c>
      <c r="G423" s="137" t="s">
        <v>138</v>
      </c>
      <c r="H423" s="138">
        <v>5</v>
      </c>
      <c r="I423" s="139"/>
      <c r="J423" s="140">
        <f>ROUND(I423*H423,2)</f>
        <v>0</v>
      </c>
      <c r="K423" s="141"/>
      <c r="L423" s="32"/>
      <c r="M423" s="142" t="s">
        <v>1</v>
      </c>
      <c r="N423" s="143" t="s">
        <v>47</v>
      </c>
      <c r="P423" s="144">
        <f>O423*H423</f>
        <v>0</v>
      </c>
      <c r="Q423" s="144">
        <v>2.7999999999999998E-4</v>
      </c>
      <c r="R423" s="144">
        <f>Q423*H423</f>
        <v>1.3999999999999998E-3</v>
      </c>
      <c r="S423" s="144">
        <v>0</v>
      </c>
      <c r="T423" s="145">
        <f>S423*H423</f>
        <v>0</v>
      </c>
      <c r="AR423" s="146" t="s">
        <v>217</v>
      </c>
      <c r="AT423" s="146" t="s">
        <v>135</v>
      </c>
      <c r="AU423" s="146" t="s">
        <v>21</v>
      </c>
      <c r="AY423" s="17" t="s">
        <v>133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7" t="s">
        <v>90</v>
      </c>
      <c r="BK423" s="147">
        <f>ROUND(I423*H423,2)</f>
        <v>0</v>
      </c>
      <c r="BL423" s="17" t="s">
        <v>217</v>
      </c>
      <c r="BM423" s="146" t="s">
        <v>649</v>
      </c>
    </row>
    <row r="424" spans="2:65" s="1" customFormat="1" ht="108">
      <c r="B424" s="32"/>
      <c r="D424" s="148" t="s">
        <v>141</v>
      </c>
      <c r="F424" s="149" t="s">
        <v>645</v>
      </c>
      <c r="I424" s="150"/>
      <c r="L424" s="32"/>
      <c r="M424" s="151"/>
      <c r="T424" s="56"/>
      <c r="AT424" s="17" t="s">
        <v>141</v>
      </c>
      <c r="AU424" s="17" t="s">
        <v>21</v>
      </c>
    </row>
    <row r="425" spans="2:65" s="12" customFormat="1" ht="20">
      <c r="B425" s="152"/>
      <c r="D425" s="148" t="s">
        <v>143</v>
      </c>
      <c r="E425" s="153" t="s">
        <v>1</v>
      </c>
      <c r="F425" s="154" t="s">
        <v>671</v>
      </c>
      <c r="H425" s="155">
        <v>5</v>
      </c>
      <c r="I425" s="156"/>
      <c r="L425" s="152"/>
      <c r="M425" s="190"/>
      <c r="N425" s="191"/>
      <c r="O425" s="191"/>
      <c r="P425" s="191"/>
      <c r="Q425" s="191"/>
      <c r="R425" s="191"/>
      <c r="S425" s="191"/>
      <c r="T425" s="192"/>
      <c r="AT425" s="153" t="s">
        <v>143</v>
      </c>
      <c r="AU425" s="153" t="s">
        <v>21</v>
      </c>
      <c r="AV425" s="12" t="s">
        <v>21</v>
      </c>
      <c r="AW425" s="12" t="s">
        <v>38</v>
      </c>
      <c r="AX425" s="12" t="s">
        <v>90</v>
      </c>
      <c r="AY425" s="153" t="s">
        <v>133</v>
      </c>
    </row>
    <row r="426" spans="2:65" s="1" customFormat="1" ht="7" customHeight="1">
      <c r="B426" s="44"/>
      <c r="C426" s="45"/>
      <c r="D426" s="45"/>
      <c r="E426" s="45"/>
      <c r="F426" s="45"/>
      <c r="G426" s="45"/>
      <c r="H426" s="45"/>
      <c r="I426" s="45"/>
      <c r="J426" s="45"/>
      <c r="K426" s="45"/>
      <c r="L426" s="32"/>
    </row>
  </sheetData>
  <autoFilter ref="C129:K425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workbookViewId="0"/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94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5" customHeight="1">
      <c r="B4" s="20"/>
      <c r="D4" s="21" t="s">
        <v>96</v>
      </c>
      <c r="L4" s="20"/>
      <c r="M4" s="88" t="s">
        <v>10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ALFAGEN, Chladicí vody – úpravy stávajícího okruhu</v>
      </c>
      <c r="F7" s="237"/>
      <c r="G7" s="237"/>
      <c r="H7" s="237"/>
      <c r="L7" s="20"/>
    </row>
    <row r="8" spans="2:46" s="1" customFormat="1" ht="12" customHeight="1">
      <c r="B8" s="32"/>
      <c r="D8" s="27" t="s">
        <v>97</v>
      </c>
      <c r="L8" s="32"/>
    </row>
    <row r="9" spans="2:46" s="1" customFormat="1" ht="16.5" customHeight="1">
      <c r="B9" s="32"/>
      <c r="E9" s="208" t="s">
        <v>650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95</v>
      </c>
      <c r="I11" s="27" t="s">
        <v>20</v>
      </c>
      <c r="J11" s="25" t="s">
        <v>21</v>
      </c>
      <c r="L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52" t="str">
        <f>'Rekapitulace stavby'!AN8</f>
        <v>25. 4. 2025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28</v>
      </c>
      <c r="L14" s="32"/>
    </row>
    <row r="15" spans="2:46" s="1" customFormat="1" ht="18" customHeight="1">
      <c r="B15" s="32"/>
      <c r="E15" s="25" t="s">
        <v>29</v>
      </c>
      <c r="I15" s="27" t="s">
        <v>30</v>
      </c>
      <c r="J15" s="25" t="s">
        <v>31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32</v>
      </c>
      <c r="I17" s="27" t="s">
        <v>27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7"/>
      <c r="G18" s="227"/>
      <c r="H18" s="227"/>
      <c r="I18" s="27" t="s">
        <v>30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34</v>
      </c>
      <c r="I20" s="27" t="s">
        <v>27</v>
      </c>
      <c r="J20" s="25" t="s">
        <v>35</v>
      </c>
      <c r="L20" s="32"/>
    </row>
    <row r="21" spans="2:12" s="1" customFormat="1" ht="18" customHeight="1">
      <c r="B21" s="32"/>
      <c r="E21" s="25" t="s">
        <v>36</v>
      </c>
      <c r="I21" s="27" t="s">
        <v>30</v>
      </c>
      <c r="J21" s="25" t="s">
        <v>37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39</v>
      </c>
      <c r="I23" s="27" t="s">
        <v>27</v>
      </c>
      <c r="J23" s="25" t="s">
        <v>35</v>
      </c>
      <c r="L23" s="32"/>
    </row>
    <row r="24" spans="2:12" s="1" customFormat="1" ht="18" customHeight="1">
      <c r="B24" s="32"/>
      <c r="E24" s="25" t="s">
        <v>36</v>
      </c>
      <c r="I24" s="27" t="s">
        <v>30</v>
      </c>
      <c r="J24" s="25" t="s">
        <v>37</v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40</v>
      </c>
      <c r="L26" s="32"/>
    </row>
    <row r="27" spans="2:12" s="7" customFormat="1" ht="16.5" customHeight="1">
      <c r="B27" s="89"/>
      <c r="E27" s="231" t="s">
        <v>1</v>
      </c>
      <c r="F27" s="231"/>
      <c r="G27" s="231"/>
      <c r="H27" s="231"/>
      <c r="L27" s="89"/>
    </row>
    <row r="28" spans="2:12" s="1" customFormat="1" ht="7" customHeight="1">
      <c r="B28" s="32"/>
      <c r="L28" s="32"/>
    </row>
    <row r="29" spans="2:12" s="1" customFormat="1" ht="7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42</v>
      </c>
      <c r="J30" s="66">
        <f>ROUND(J119, 2)</f>
        <v>0</v>
      </c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44</v>
      </c>
      <c r="I32" s="35" t="s">
        <v>43</v>
      </c>
      <c r="J32" s="35" t="s">
        <v>45</v>
      </c>
      <c r="L32" s="32"/>
    </row>
    <row r="33" spans="2:12" s="1" customFormat="1" ht="14.4" customHeight="1">
      <c r="B33" s="32"/>
      <c r="D33" s="55" t="s">
        <v>46</v>
      </c>
      <c r="E33" s="27" t="s">
        <v>47</v>
      </c>
      <c r="F33" s="91">
        <f>ROUND((SUM(BE119:BE126)),  2)</f>
        <v>0</v>
      </c>
      <c r="I33" s="92">
        <v>0.21</v>
      </c>
      <c r="J33" s="91">
        <f>ROUND(((SUM(BE119:BE126))*I33),  2)</f>
        <v>0</v>
      </c>
      <c r="L33" s="32"/>
    </row>
    <row r="34" spans="2:12" s="1" customFormat="1" ht="14.4" customHeight="1">
      <c r="B34" s="32"/>
      <c r="E34" s="27" t="s">
        <v>48</v>
      </c>
      <c r="F34" s="91">
        <f>ROUND((SUM(BF119:BF126)),  2)</f>
        <v>0</v>
      </c>
      <c r="I34" s="92">
        <v>0.12</v>
      </c>
      <c r="J34" s="91">
        <f>ROUND(((SUM(BF119:BF126))*I34),  2)</f>
        <v>0</v>
      </c>
      <c r="L34" s="32"/>
    </row>
    <row r="35" spans="2:12" s="1" customFormat="1" ht="14.4" hidden="1" customHeight="1">
      <c r="B35" s="32"/>
      <c r="E35" s="27" t="s">
        <v>49</v>
      </c>
      <c r="F35" s="91">
        <f>ROUND((SUM(BG119:BG126)),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50</v>
      </c>
      <c r="F36" s="91">
        <f>ROUND((SUM(BH119:BH126)),  2)</f>
        <v>0</v>
      </c>
      <c r="I36" s="92">
        <v>0.12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51</v>
      </c>
      <c r="F37" s="91">
        <f>ROUND((SUM(BI119:BI126)),  2)</f>
        <v>0</v>
      </c>
      <c r="I37" s="92">
        <v>0</v>
      </c>
      <c r="J37" s="91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3"/>
      <c r="D39" s="94" t="s">
        <v>52</v>
      </c>
      <c r="E39" s="57"/>
      <c r="F39" s="57"/>
      <c r="G39" s="95" t="s">
        <v>53</v>
      </c>
      <c r="H39" s="96" t="s">
        <v>54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55</v>
      </c>
      <c r="E50" s="42"/>
      <c r="F50" s="42"/>
      <c r="G50" s="41" t="s">
        <v>56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5">
      <c r="B61" s="32"/>
      <c r="D61" s="43" t="s">
        <v>57</v>
      </c>
      <c r="E61" s="34"/>
      <c r="F61" s="99" t="s">
        <v>58</v>
      </c>
      <c r="G61" s="43" t="s">
        <v>57</v>
      </c>
      <c r="H61" s="34"/>
      <c r="I61" s="34"/>
      <c r="J61" s="100" t="s">
        <v>58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">
      <c r="B65" s="32"/>
      <c r="D65" s="41" t="s">
        <v>59</v>
      </c>
      <c r="E65" s="42"/>
      <c r="F65" s="42"/>
      <c r="G65" s="41" t="s">
        <v>60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5">
      <c r="B76" s="32"/>
      <c r="D76" s="43" t="s">
        <v>57</v>
      </c>
      <c r="E76" s="34"/>
      <c r="F76" s="99" t="s">
        <v>58</v>
      </c>
      <c r="G76" s="43" t="s">
        <v>57</v>
      </c>
      <c r="H76" s="34"/>
      <c r="I76" s="34"/>
      <c r="J76" s="100" t="s">
        <v>58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>
      <c r="B82" s="32"/>
      <c r="C82" s="21" t="s">
        <v>99</v>
      </c>
      <c r="L82" s="32"/>
    </row>
    <row r="83" spans="2:47" s="1" customFormat="1" ht="7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ALFAGEN, Chladicí vody – úpravy stávajícího okruhu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97</v>
      </c>
      <c r="L86" s="32"/>
    </row>
    <row r="87" spans="2:47" s="1" customFormat="1" ht="16.5" customHeight="1">
      <c r="B87" s="32"/>
      <c r="E87" s="208" t="str">
        <f>E9</f>
        <v>VON - Vedlejší a Ostatní náklady</v>
      </c>
      <c r="F87" s="235"/>
      <c r="G87" s="235"/>
      <c r="H87" s="235"/>
      <c r="L87" s="32"/>
    </row>
    <row r="88" spans="2:47" s="1" customFormat="1" ht="7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Břidličná</v>
      </c>
      <c r="I89" s="27" t="s">
        <v>24</v>
      </c>
      <c r="J89" s="52" t="str">
        <f>IF(J12="","",J12)</f>
        <v>25. 4. 2025</v>
      </c>
      <c r="L89" s="32"/>
    </row>
    <row r="90" spans="2:47" s="1" customFormat="1" ht="7" customHeight="1">
      <c r="B90" s="32"/>
      <c r="L90" s="32"/>
    </row>
    <row r="91" spans="2:47" s="1" customFormat="1" ht="40" customHeight="1">
      <c r="B91" s="32"/>
      <c r="C91" s="27" t="s">
        <v>26</v>
      </c>
      <c r="F91" s="25" t="str">
        <f>E15</f>
        <v>HUTNÍ PROJEKT Frýdek-Místek a.s.</v>
      </c>
      <c r="I91" s="27" t="s">
        <v>34</v>
      </c>
      <c r="J91" s="30" t="str">
        <f>E21</f>
        <v>Prospect,spol.s r.o.(ÚRS2025/1-KROS4)</v>
      </c>
      <c r="L91" s="32"/>
    </row>
    <row r="92" spans="2:47" s="1" customFormat="1" ht="40" customHeight="1">
      <c r="B92" s="32"/>
      <c r="C92" s="27" t="s">
        <v>32</v>
      </c>
      <c r="F92" s="25" t="str">
        <f>IF(E18="","",E18)</f>
        <v>Vyplň údaj</v>
      </c>
      <c r="I92" s="27" t="s">
        <v>39</v>
      </c>
      <c r="J92" s="30" t="str">
        <f>E24</f>
        <v>Prospect,spol.s r.o.(ÚRS2025/1-KROS4)</v>
      </c>
      <c r="L92" s="32"/>
    </row>
    <row r="93" spans="2:47" s="1" customFormat="1" ht="10.25" customHeight="1">
      <c r="B93" s="32"/>
      <c r="L93" s="32"/>
    </row>
    <row r="94" spans="2:47" s="1" customFormat="1" ht="29.25" customHeight="1">
      <c r="B94" s="32"/>
      <c r="C94" s="101" t="s">
        <v>100</v>
      </c>
      <c r="D94" s="93"/>
      <c r="E94" s="93"/>
      <c r="F94" s="93"/>
      <c r="G94" s="93"/>
      <c r="H94" s="93"/>
      <c r="I94" s="93"/>
      <c r="J94" s="102" t="s">
        <v>101</v>
      </c>
      <c r="K94" s="93"/>
      <c r="L94" s="32"/>
    </row>
    <row r="95" spans="2:47" s="1" customFormat="1" ht="10.25" customHeight="1">
      <c r="B95" s="32"/>
      <c r="L95" s="32"/>
    </row>
    <row r="96" spans="2:47" s="1" customFormat="1" ht="22.75" customHeight="1">
      <c r="B96" s="32"/>
      <c r="C96" s="103" t="s">
        <v>102</v>
      </c>
      <c r="J96" s="66">
        <f>J119</f>
        <v>0</v>
      </c>
      <c r="L96" s="32"/>
      <c r="AU96" s="17" t="s">
        <v>103</v>
      </c>
    </row>
    <row r="97" spans="2:12" s="8" customFormat="1" ht="25" customHeight="1">
      <c r="B97" s="104"/>
      <c r="D97" s="105" t="s">
        <v>651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19.899999999999999" customHeight="1">
      <c r="B98" s="108"/>
      <c r="D98" s="109" t="s">
        <v>652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19.899999999999999" customHeight="1">
      <c r="B99" s="108"/>
      <c r="D99" s="109" t="s">
        <v>653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12" s="1" customFormat="1" ht="21.75" customHeight="1">
      <c r="B100" s="32"/>
      <c r="L100" s="32"/>
    </row>
    <row r="101" spans="2:12" s="1" customFormat="1" ht="7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7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5" customHeight="1">
      <c r="B106" s="32"/>
      <c r="C106" s="21" t="s">
        <v>118</v>
      </c>
      <c r="L106" s="32"/>
    </row>
    <row r="107" spans="2:12" s="1" customFormat="1" ht="7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16.5" customHeight="1">
      <c r="B109" s="32"/>
      <c r="E109" s="236" t="str">
        <f>E7</f>
        <v>ALFAGEN, Chladicí vody – úpravy stávajícího okruhu</v>
      </c>
      <c r="F109" s="237"/>
      <c r="G109" s="237"/>
      <c r="H109" s="237"/>
      <c r="L109" s="32"/>
    </row>
    <row r="110" spans="2:12" s="1" customFormat="1" ht="12" customHeight="1">
      <c r="B110" s="32"/>
      <c r="C110" s="27" t="s">
        <v>97</v>
      </c>
      <c r="L110" s="32"/>
    </row>
    <row r="111" spans="2:12" s="1" customFormat="1" ht="16.5" customHeight="1">
      <c r="B111" s="32"/>
      <c r="E111" s="208" t="str">
        <f>E9</f>
        <v>VON - Vedlejší a Ostatní náklady</v>
      </c>
      <c r="F111" s="235"/>
      <c r="G111" s="235"/>
      <c r="H111" s="235"/>
      <c r="L111" s="32"/>
    </row>
    <row r="112" spans="2:12" s="1" customFormat="1" ht="7" customHeight="1">
      <c r="B112" s="32"/>
      <c r="L112" s="32"/>
    </row>
    <row r="113" spans="2:65" s="1" customFormat="1" ht="12" customHeight="1">
      <c r="B113" s="32"/>
      <c r="C113" s="27" t="s">
        <v>22</v>
      </c>
      <c r="F113" s="25" t="str">
        <f>F12</f>
        <v>Břidličná</v>
      </c>
      <c r="I113" s="27" t="s">
        <v>24</v>
      </c>
      <c r="J113" s="52" t="str">
        <f>IF(J12="","",J12)</f>
        <v>25. 4. 2025</v>
      </c>
      <c r="L113" s="32"/>
    </row>
    <row r="114" spans="2:65" s="1" customFormat="1" ht="7" customHeight="1">
      <c r="B114" s="32"/>
      <c r="L114" s="32"/>
    </row>
    <row r="115" spans="2:65" s="1" customFormat="1" ht="40" customHeight="1">
      <c r="B115" s="32"/>
      <c r="C115" s="27" t="s">
        <v>26</v>
      </c>
      <c r="F115" s="25" t="str">
        <f>E15</f>
        <v>HUTNÍ PROJEKT Frýdek-Místek a.s.</v>
      </c>
      <c r="I115" s="27" t="s">
        <v>34</v>
      </c>
      <c r="J115" s="30" t="str">
        <f>E21</f>
        <v>Prospect,spol.s r.o.(ÚRS2025/1-KROS4)</v>
      </c>
      <c r="L115" s="32"/>
    </row>
    <row r="116" spans="2:65" s="1" customFormat="1" ht="40" customHeight="1">
      <c r="B116" s="32"/>
      <c r="C116" s="27" t="s">
        <v>32</v>
      </c>
      <c r="F116" s="25" t="str">
        <f>IF(E18="","",E18)</f>
        <v>Vyplň údaj</v>
      </c>
      <c r="I116" s="27" t="s">
        <v>39</v>
      </c>
      <c r="J116" s="30" t="str">
        <f>E24</f>
        <v>Prospect,spol.s r.o.(ÚRS2025/1-KROS4)</v>
      </c>
      <c r="L116" s="32"/>
    </row>
    <row r="117" spans="2:65" s="1" customFormat="1" ht="10.25" customHeight="1">
      <c r="B117" s="32"/>
      <c r="L117" s="32"/>
    </row>
    <row r="118" spans="2:65" s="10" customFormat="1" ht="29.25" customHeight="1">
      <c r="B118" s="112"/>
      <c r="C118" s="113" t="s">
        <v>119</v>
      </c>
      <c r="D118" s="114" t="s">
        <v>67</v>
      </c>
      <c r="E118" s="114" t="s">
        <v>63</v>
      </c>
      <c r="F118" s="114" t="s">
        <v>64</v>
      </c>
      <c r="G118" s="114" t="s">
        <v>120</v>
      </c>
      <c r="H118" s="114" t="s">
        <v>121</v>
      </c>
      <c r="I118" s="114" t="s">
        <v>122</v>
      </c>
      <c r="J118" s="115" t="s">
        <v>101</v>
      </c>
      <c r="K118" s="116" t="s">
        <v>123</v>
      </c>
      <c r="L118" s="112"/>
      <c r="M118" s="59" t="s">
        <v>1</v>
      </c>
      <c r="N118" s="60" t="s">
        <v>46</v>
      </c>
      <c r="O118" s="60" t="s">
        <v>124</v>
      </c>
      <c r="P118" s="60" t="s">
        <v>125</v>
      </c>
      <c r="Q118" s="60" t="s">
        <v>126</v>
      </c>
      <c r="R118" s="60" t="s">
        <v>127</v>
      </c>
      <c r="S118" s="60" t="s">
        <v>128</v>
      </c>
      <c r="T118" s="61" t="s">
        <v>129</v>
      </c>
    </row>
    <row r="119" spans="2:65" s="1" customFormat="1" ht="22.75" customHeight="1">
      <c r="B119" s="32"/>
      <c r="C119" s="64" t="s">
        <v>130</v>
      </c>
      <c r="J119" s="117">
        <f>BK119</f>
        <v>0</v>
      </c>
      <c r="L119" s="32"/>
      <c r="M119" s="62"/>
      <c r="N119" s="53"/>
      <c r="O119" s="53"/>
      <c r="P119" s="118">
        <f>P120</f>
        <v>0</v>
      </c>
      <c r="Q119" s="53"/>
      <c r="R119" s="118">
        <f>R120</f>
        <v>0</v>
      </c>
      <c r="S119" s="53"/>
      <c r="T119" s="119">
        <f>T120</f>
        <v>0</v>
      </c>
      <c r="AT119" s="17" t="s">
        <v>81</v>
      </c>
      <c r="AU119" s="17" t="s">
        <v>103</v>
      </c>
      <c r="BK119" s="120">
        <f>BK120</f>
        <v>0</v>
      </c>
    </row>
    <row r="120" spans="2:65" s="11" customFormat="1" ht="25.9" customHeight="1">
      <c r="B120" s="121"/>
      <c r="D120" s="122" t="s">
        <v>81</v>
      </c>
      <c r="E120" s="123" t="s">
        <v>654</v>
      </c>
      <c r="F120" s="123" t="s">
        <v>655</v>
      </c>
      <c r="I120" s="124"/>
      <c r="J120" s="125">
        <f>BK120</f>
        <v>0</v>
      </c>
      <c r="L120" s="121"/>
      <c r="M120" s="126"/>
      <c r="P120" s="127">
        <f>P121+P124</f>
        <v>0</v>
      </c>
      <c r="R120" s="127">
        <f>R121+R124</f>
        <v>0</v>
      </c>
      <c r="T120" s="128">
        <f>T121+T124</f>
        <v>0</v>
      </c>
      <c r="AR120" s="122" t="s">
        <v>159</v>
      </c>
      <c r="AT120" s="129" t="s">
        <v>81</v>
      </c>
      <c r="AU120" s="129" t="s">
        <v>82</v>
      </c>
      <c r="AY120" s="122" t="s">
        <v>133</v>
      </c>
      <c r="BK120" s="130">
        <f>BK121+BK124</f>
        <v>0</v>
      </c>
    </row>
    <row r="121" spans="2:65" s="11" customFormat="1" ht="22.75" customHeight="1">
      <c r="B121" s="121"/>
      <c r="D121" s="122" t="s">
        <v>81</v>
      </c>
      <c r="E121" s="131" t="s">
        <v>656</v>
      </c>
      <c r="F121" s="131" t="s">
        <v>657</v>
      </c>
      <c r="I121" s="124"/>
      <c r="J121" s="132">
        <f>BK121</f>
        <v>0</v>
      </c>
      <c r="L121" s="121"/>
      <c r="M121" s="126"/>
      <c r="P121" s="127">
        <f>SUM(P122:P123)</f>
        <v>0</v>
      </c>
      <c r="R121" s="127">
        <f>SUM(R122:R123)</f>
        <v>0</v>
      </c>
      <c r="T121" s="128">
        <f>SUM(T122:T123)</f>
        <v>0</v>
      </c>
      <c r="AR121" s="122" t="s">
        <v>159</v>
      </c>
      <c r="AT121" s="129" t="s">
        <v>81</v>
      </c>
      <c r="AU121" s="129" t="s">
        <v>90</v>
      </c>
      <c r="AY121" s="122" t="s">
        <v>133</v>
      </c>
      <c r="BK121" s="130">
        <f>SUM(BK122:BK123)</f>
        <v>0</v>
      </c>
    </row>
    <row r="122" spans="2:65" s="1" customFormat="1" ht="16.5" customHeight="1">
      <c r="B122" s="133"/>
      <c r="C122" s="134" t="s">
        <v>90</v>
      </c>
      <c r="D122" s="134" t="s">
        <v>135</v>
      </c>
      <c r="E122" s="135" t="s">
        <v>658</v>
      </c>
      <c r="F122" s="136" t="s">
        <v>659</v>
      </c>
      <c r="G122" s="137" t="s">
        <v>660</v>
      </c>
      <c r="H122" s="138">
        <v>1</v>
      </c>
      <c r="I122" s="139"/>
      <c r="J122" s="140">
        <f>ROUND(I122*H122,2)</f>
        <v>0</v>
      </c>
      <c r="K122" s="141"/>
      <c r="L122" s="32"/>
      <c r="M122" s="142" t="s">
        <v>1</v>
      </c>
      <c r="N122" s="143" t="s">
        <v>47</v>
      </c>
      <c r="P122" s="144">
        <f>O122*H122</f>
        <v>0</v>
      </c>
      <c r="Q122" s="144">
        <v>0</v>
      </c>
      <c r="R122" s="144">
        <f>Q122*H122</f>
        <v>0</v>
      </c>
      <c r="S122" s="144">
        <v>0</v>
      </c>
      <c r="T122" s="145">
        <f>S122*H122</f>
        <v>0</v>
      </c>
      <c r="AR122" s="146" t="s">
        <v>661</v>
      </c>
      <c r="AT122" s="146" t="s">
        <v>135</v>
      </c>
      <c r="AU122" s="146" t="s">
        <v>21</v>
      </c>
      <c r="AY122" s="17" t="s">
        <v>133</v>
      </c>
      <c r="BE122" s="147">
        <f>IF(N122="základní",J122,0)</f>
        <v>0</v>
      </c>
      <c r="BF122" s="147">
        <f>IF(N122="snížená",J122,0)</f>
        <v>0</v>
      </c>
      <c r="BG122" s="147">
        <f>IF(N122="zákl. přenesená",J122,0)</f>
        <v>0</v>
      </c>
      <c r="BH122" s="147">
        <f>IF(N122="sníž. přenesená",J122,0)</f>
        <v>0</v>
      </c>
      <c r="BI122" s="147">
        <f>IF(N122="nulová",J122,0)</f>
        <v>0</v>
      </c>
      <c r="BJ122" s="17" t="s">
        <v>90</v>
      </c>
      <c r="BK122" s="147">
        <f>ROUND(I122*H122,2)</f>
        <v>0</v>
      </c>
      <c r="BL122" s="17" t="s">
        <v>661</v>
      </c>
      <c r="BM122" s="146" t="s">
        <v>662</v>
      </c>
    </row>
    <row r="123" spans="2:65" s="1" customFormat="1" ht="27">
      <c r="B123" s="32"/>
      <c r="D123" s="148" t="s">
        <v>141</v>
      </c>
      <c r="F123" s="149" t="s">
        <v>663</v>
      </c>
      <c r="I123" s="150"/>
      <c r="L123" s="32"/>
      <c r="M123" s="151"/>
      <c r="T123" s="56"/>
      <c r="AT123" s="17" t="s">
        <v>141</v>
      </c>
      <c r="AU123" s="17" t="s">
        <v>21</v>
      </c>
    </row>
    <row r="124" spans="2:65" s="11" customFormat="1" ht="22.75" customHeight="1">
      <c r="B124" s="121"/>
      <c r="D124" s="122" t="s">
        <v>81</v>
      </c>
      <c r="E124" s="131" t="s">
        <v>664</v>
      </c>
      <c r="F124" s="131" t="s">
        <v>665</v>
      </c>
      <c r="I124" s="124"/>
      <c r="J124" s="132">
        <f>BK124</f>
        <v>0</v>
      </c>
      <c r="L124" s="121"/>
      <c r="M124" s="126"/>
      <c r="P124" s="127">
        <f>SUM(P125:P126)</f>
        <v>0</v>
      </c>
      <c r="R124" s="127">
        <f>SUM(R125:R126)</f>
        <v>0</v>
      </c>
      <c r="T124" s="128">
        <f>SUM(T125:T126)</f>
        <v>0</v>
      </c>
      <c r="AR124" s="122" t="s">
        <v>159</v>
      </c>
      <c r="AT124" s="129" t="s">
        <v>81</v>
      </c>
      <c r="AU124" s="129" t="s">
        <v>90</v>
      </c>
      <c r="AY124" s="122" t="s">
        <v>133</v>
      </c>
      <c r="BK124" s="130">
        <f>SUM(BK125:BK126)</f>
        <v>0</v>
      </c>
    </row>
    <row r="125" spans="2:65" s="1" customFormat="1" ht="16.5" customHeight="1">
      <c r="B125" s="133"/>
      <c r="C125" s="134" t="s">
        <v>21</v>
      </c>
      <c r="D125" s="134" t="s">
        <v>135</v>
      </c>
      <c r="E125" s="135" t="s">
        <v>666</v>
      </c>
      <c r="F125" s="136" t="s">
        <v>667</v>
      </c>
      <c r="G125" s="137" t="s">
        <v>660</v>
      </c>
      <c r="H125" s="138">
        <v>1</v>
      </c>
      <c r="I125" s="139"/>
      <c r="J125" s="140">
        <f>ROUND(I125*H125,2)</f>
        <v>0</v>
      </c>
      <c r="K125" s="141"/>
      <c r="L125" s="32"/>
      <c r="M125" s="142" t="s">
        <v>1</v>
      </c>
      <c r="N125" s="143" t="s">
        <v>47</v>
      </c>
      <c r="P125" s="144">
        <f>O125*H125</f>
        <v>0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AR125" s="146" t="s">
        <v>668</v>
      </c>
      <c r="AT125" s="146" t="s">
        <v>135</v>
      </c>
      <c r="AU125" s="146" t="s">
        <v>21</v>
      </c>
      <c r="AY125" s="17" t="s">
        <v>133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90</v>
      </c>
      <c r="BK125" s="147">
        <f>ROUND(I125*H125,2)</f>
        <v>0</v>
      </c>
      <c r="BL125" s="17" t="s">
        <v>668</v>
      </c>
      <c r="BM125" s="146" t="s">
        <v>669</v>
      </c>
    </row>
    <row r="126" spans="2:65" s="1" customFormat="1" ht="18">
      <c r="B126" s="32"/>
      <c r="D126" s="148" t="s">
        <v>141</v>
      </c>
      <c r="F126" s="149" t="s">
        <v>670</v>
      </c>
      <c r="I126" s="150"/>
      <c r="L126" s="32"/>
      <c r="M126" s="193"/>
      <c r="N126" s="194"/>
      <c r="O126" s="194"/>
      <c r="P126" s="194"/>
      <c r="Q126" s="194"/>
      <c r="R126" s="194"/>
      <c r="S126" s="194"/>
      <c r="T126" s="195"/>
      <c r="AT126" s="17" t="s">
        <v>141</v>
      </c>
      <c r="AU126" s="17" t="s">
        <v>21</v>
      </c>
    </row>
    <row r="127" spans="2:65" s="1" customFormat="1" ht="7" customHeight="1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2"/>
    </row>
  </sheetData>
  <autoFilter ref="C118:K126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1" ma:contentTypeDescription="Vytvoří nový dokument" ma:contentTypeScope="" ma:versionID="3be5139c61352de93a76a388fa2b9b7c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f4d4b7724c281804ecff2f5d8aa3497d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F0F276-3109-4412-969E-1A23FC9A75DE}"/>
</file>

<file path=customXml/itemProps2.xml><?xml version="1.0" encoding="utf-8"?>
<ds:datastoreItem xmlns:ds="http://schemas.openxmlformats.org/officeDocument/2006/customXml" ds:itemID="{4ABD2984-D695-4BE3-BB81-4EA84842417B}"/>
</file>

<file path=customXml/itemProps3.xml><?xml version="1.0" encoding="utf-8"?>
<ds:datastoreItem xmlns:ds="http://schemas.openxmlformats.org/officeDocument/2006/customXml" ds:itemID="{96B1E418-DB9F-4489-857E-9396A399D1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05 - Stavební úpravy o...</vt:lpstr>
      <vt:lpstr>VON - Vedlejší a Ostatní ...</vt:lpstr>
      <vt:lpstr>'Rekapitulace stavby'!Názvy_tisku</vt:lpstr>
      <vt:lpstr>'SO 05 - Stavební úpravy o...'!Názvy_tisku</vt:lpstr>
      <vt:lpstr>'VON - Vedlejší a Ostatní ...'!Názvy_tisku</vt:lpstr>
      <vt:lpstr>'Rekapitulace stavby'!Oblast_tisku</vt:lpstr>
      <vt:lpstr>'SO 05 - Stavební úpravy o...'!Oblast_tisku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Luč</dc:creator>
  <cp:lastModifiedBy>Ondřej Luč</cp:lastModifiedBy>
  <dcterms:created xsi:type="dcterms:W3CDTF">2025-04-28T09:47:27Z</dcterms:created>
  <dcterms:modified xsi:type="dcterms:W3CDTF">2025-04-28T12:08:21Z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